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user/Desktop/INFIRE DOCS/CALCULADORAS/"/>
    </mc:Choice>
  </mc:AlternateContent>
  <xr:revisionPtr revIDLastSave="0" documentId="13_ncr:1_{5539EE1B-76C5-134F-8338-4F558B495EAA}" xr6:coauthVersionLast="47" xr6:coauthVersionMax="47" xr10:uidLastSave="{00000000-0000-0000-0000-000000000000}"/>
  <bookViews>
    <workbookView xWindow="0" yWindow="500" windowWidth="28800" windowHeight="17500" xr2:uid="{5CD9FF15-747F-5540-8E9A-9B2D4B2D60B4}"/>
  </bookViews>
  <sheets>
    <sheet name="Formato" sheetId="1" r:id="rId1"/>
    <sheet name="Splin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" l="1"/>
  <c r="I26" i="1" l="1"/>
  <c r="AN31" i="1"/>
  <c r="AN32" i="1"/>
  <c r="AN33" i="1"/>
  <c r="AN24" i="1"/>
  <c r="AN25" i="1"/>
  <c r="AN23" i="1"/>
  <c r="AO17" i="1"/>
  <c r="AM17" i="1"/>
  <c r="AO16" i="1"/>
  <c r="AM16" i="1"/>
  <c r="AO15" i="1"/>
  <c r="AM15" i="1"/>
  <c r="AC33" i="1"/>
  <c r="AC32" i="1"/>
  <c r="AC31" i="1"/>
  <c r="AC25" i="1"/>
  <c r="AC24" i="1"/>
  <c r="AC23" i="1"/>
  <c r="AD17" i="1"/>
  <c r="AB17" i="1"/>
  <c r="AD15" i="1"/>
  <c r="AD16" i="1"/>
  <c r="AB16" i="1"/>
  <c r="AB15" i="1"/>
  <c r="D14" i="1" l="1"/>
  <c r="AO33" i="1" l="1"/>
  <c r="AO31" i="1"/>
  <c r="AM33" i="1"/>
  <c r="AM31" i="1"/>
  <c r="AO25" i="1"/>
  <c r="AM32" i="1"/>
  <c r="AO32" i="1"/>
  <c r="AO24" i="1"/>
  <c r="AM24" i="1"/>
  <c r="AN16" i="1"/>
  <c r="AN17" i="1"/>
  <c r="AP15" i="1"/>
  <c r="AM25" i="1"/>
  <c r="AN15" i="1"/>
  <c r="AP17" i="1"/>
  <c r="AO23" i="1"/>
  <c r="AP16" i="1"/>
  <c r="AM23" i="1"/>
  <c r="AD33" i="1"/>
  <c r="AB31" i="1"/>
  <c r="AD25" i="1"/>
  <c r="AB23" i="1"/>
  <c r="AB33" i="1"/>
  <c r="AE16" i="1"/>
  <c r="AD32" i="1"/>
  <c r="AB25" i="1"/>
  <c r="AD24" i="1"/>
  <c r="AB32" i="1"/>
  <c r="AC16" i="1"/>
  <c r="AD31" i="1"/>
  <c r="AB24" i="1"/>
  <c r="AE17" i="1"/>
  <c r="AD23" i="1"/>
  <c r="AC15" i="1"/>
  <c r="AE15" i="1"/>
  <c r="AC17" i="1"/>
  <c r="AP31" i="1" l="1"/>
  <c r="AP25" i="1"/>
  <c r="AP24" i="1"/>
  <c r="AQ24" i="1" s="1"/>
  <c r="AP32" i="1"/>
  <c r="AP23" i="1"/>
  <c r="AQ23" i="1" s="1"/>
  <c r="AQ17" i="1"/>
  <c r="AP33" i="1"/>
  <c r="AM40" i="1" s="1"/>
  <c r="AQ16" i="1"/>
  <c r="AR16" i="1" s="1"/>
  <c r="AE33" i="1"/>
  <c r="AQ15" i="1"/>
  <c r="AE32" i="1"/>
  <c r="AE31" i="1"/>
  <c r="AF15" i="1"/>
  <c r="AE23" i="1"/>
  <c r="AF23" i="1" s="1"/>
  <c r="AE25" i="1"/>
  <c r="AF25" i="1" s="1"/>
  <c r="AE24" i="1"/>
  <c r="AF24" i="1" s="1"/>
  <c r="AF16" i="1"/>
  <c r="AF17" i="1"/>
  <c r="AG17" i="1" s="1"/>
  <c r="D26" i="1" s="1"/>
  <c r="L26" i="1" s="1"/>
  <c r="AM39" i="1" l="1"/>
  <c r="AO40" i="1"/>
  <c r="AB38" i="1"/>
  <c r="AB39" i="1"/>
  <c r="AO39" i="1"/>
  <c r="AB40" i="1"/>
  <c r="AD40" i="1" s="1"/>
  <c r="AM38" i="1"/>
  <c r="AG16" i="1"/>
  <c r="D24" i="1" s="1"/>
  <c r="H26" i="1"/>
  <c r="G26" i="1"/>
  <c r="J26" i="1"/>
  <c r="K26" i="1"/>
  <c r="AR15" i="1"/>
  <c r="AG15" i="1"/>
  <c r="D25" i="1" s="1"/>
  <c r="E26" i="1" l="1"/>
  <c r="AO38" i="1"/>
  <c r="AD38" i="1"/>
  <c r="E25" i="1" s="1"/>
  <c r="AD39" i="1"/>
  <c r="E24" i="1" s="1"/>
  <c r="K25" i="1"/>
  <c r="H25" i="1"/>
  <c r="K24" i="1"/>
  <c r="H24" i="1"/>
  <c r="L25" i="1"/>
  <c r="L24" i="1"/>
  <c r="G24" i="1"/>
  <c r="J24" i="1"/>
  <c r="J25" i="1"/>
  <c r="G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F13" authorId="0" shapeId="0" xr:uid="{C39E1ED4-D72B-894D-8A75-7300FADCB86C}">
      <text>
        <r>
          <rPr>
            <b/>
            <sz val="10"/>
            <color rgb="FF000000"/>
            <rFont val="Tahoma"/>
            <family val="2"/>
          </rPr>
          <t>Ln(Valor Predicho) = A + B + C + D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Q13" authorId="0" shapeId="0" xr:uid="{EF0AD297-DDDB-3644-B397-0804DE9ADB58}">
      <text>
        <r>
          <rPr>
            <b/>
            <sz val="10"/>
            <color rgb="FF000000"/>
            <rFont val="Tahoma"/>
            <family val="2"/>
          </rPr>
          <t>Ln(Valor Predicho) = A + B + C + D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S13" authorId="0" shapeId="0" xr:uid="{39B0B010-C0F2-5444-BD1F-AAEFF1C0BF91}">
      <text>
        <r>
          <rPr>
            <b/>
            <sz val="10"/>
            <color rgb="FF000000"/>
            <rFont val="Tahoma"/>
            <family val="2"/>
          </rPr>
          <t>Ln(Valor Predicho) = A + B + C + D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B14" authorId="0" shapeId="0" xr:uid="{495F31B3-9405-BD4A-9309-52983C66C686}">
      <text>
        <r>
          <rPr>
            <b/>
            <sz val="10"/>
            <color rgb="FF000000"/>
            <rFont val="Tahoma"/>
            <family val="2"/>
          </rPr>
          <t xml:space="preserve">En esta celda la operación que se realiza es la siguiente:2.0351* ln(Estatura)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C14" authorId="0" shapeId="0" xr:uid="{0042904C-7230-634F-8A10-DA350DD8F09E}">
      <text>
        <r>
          <rPr>
            <b/>
            <sz val="10"/>
            <color rgb="FF000000"/>
            <rFont val="Tahoma"/>
            <family val="2"/>
          </rPr>
          <t>En esta celda se realiza la siguiente operación: -0.0115*ln(Edad)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D14" authorId="0" shapeId="0" xr:uid="{747E5203-04A2-1247-8A53-96AF5C7F2781}">
      <text>
        <r>
          <rPr>
            <b/>
            <sz val="10"/>
            <color rgb="FF000000"/>
            <rFont val="Tahoma"/>
            <family val="2"/>
          </rPr>
          <t>Es el intercepto del modelo M de Ln(FEV1)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E14" authorId="0" shapeId="0" xr:uid="{02FD1B3E-F633-774F-89B9-9703A5E2C7A1}">
      <text>
        <r>
          <rPr>
            <b/>
            <sz val="10"/>
            <color rgb="FF000000"/>
            <rFont val="Tahoma"/>
            <family val="2"/>
          </rPr>
          <t xml:space="preserve">Valor spline del FEV1 para una mujer de acuerdo a la edad indicada. Este valor se puede consultar el la sección Splines en la variable Msfev1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M14" authorId="0" shapeId="0" xr:uid="{331BC7E7-3938-674F-B4CF-03A0D4C35931}">
      <text>
        <r>
          <rPr>
            <b/>
            <sz val="10"/>
            <color rgb="FF000000"/>
            <rFont val="Tahoma"/>
            <family val="2"/>
          </rPr>
          <t xml:space="preserve">En esta celda la operación que se realiza es la siguiente:2.0351* ln(Estatura)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N14" authorId="0" shapeId="0" xr:uid="{93392874-F874-B748-B9AC-BCFCABBC2F14}">
      <text>
        <r>
          <rPr>
            <b/>
            <sz val="10"/>
            <color rgb="FF000000"/>
            <rFont val="Tahoma"/>
            <family val="2"/>
          </rPr>
          <t>En esta celda se realiza la siguiente operación: -0.0115*ln(Edad)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O14" authorId="0" shapeId="0" xr:uid="{F2CDA2A8-F2AC-8149-9DA5-2AC4388FD90D}">
      <text>
        <r>
          <rPr>
            <b/>
            <sz val="10"/>
            <color rgb="FF000000"/>
            <rFont val="Tahoma"/>
            <family val="2"/>
          </rPr>
          <t>Es el intercepto del modelo M de Ln(FEV1)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P14" authorId="0" shapeId="0" xr:uid="{28ECC3C7-C4EA-4F44-A70A-A88611D7EFB3}">
      <text>
        <r>
          <rPr>
            <b/>
            <sz val="10"/>
            <color rgb="FF000000"/>
            <rFont val="Tahoma"/>
            <family val="2"/>
          </rPr>
          <t xml:space="preserve">Valor spline del FEV1 para una mujer de acuerdo a la edad indicada. Este valor se puede consultar el la sección Splines en la variable Msfev1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E21" authorId="0" shapeId="0" xr:uid="{5864184C-2679-1B4E-895B-E017BD4F5337}">
      <text>
        <r>
          <rPr>
            <b/>
            <sz val="10"/>
            <color rgb="FF000000"/>
            <rFont val="Tahoma"/>
            <family val="2"/>
          </rPr>
          <t xml:space="preserve">Ln(Valor Predicho) = A + B + C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P21" authorId="0" shapeId="0" xr:uid="{16A4092D-ABDF-E140-AC1D-B709DE1803BB}">
      <text>
        <r>
          <rPr>
            <b/>
            <sz val="10"/>
            <color rgb="FF000000"/>
            <rFont val="Tahoma"/>
            <family val="2"/>
          </rPr>
          <t xml:space="preserve">Ln(Valor Predicho) = A + B + C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B22" authorId="0" shapeId="0" xr:uid="{F09B6475-0E91-BC48-80CA-EA7D3684D2FA}">
      <text>
        <r>
          <rPr>
            <b/>
            <sz val="10"/>
            <color rgb="FF000000"/>
            <rFont val="Tahoma"/>
            <family val="2"/>
          </rPr>
          <t>En esta celda se realiza la siguiente operación: 0.0024*ln(Edad)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C22" authorId="0" shapeId="0" xr:uid="{D6AA97BB-E341-6B44-8CAD-7E0C7D8A8506}">
      <text>
        <r>
          <rPr>
            <b/>
            <sz val="10"/>
            <color rgb="FF000000"/>
            <rFont val="Tahoma"/>
            <family val="2"/>
          </rPr>
          <t>Es el intercepto del modelo S de Ln(FEV1/FVC)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D22" authorId="0" shapeId="0" xr:uid="{8511A68A-F81F-3545-8BFD-2E174DCEDBCA}">
      <text>
        <r>
          <rPr>
            <b/>
            <sz val="10"/>
            <color rgb="FF000000"/>
            <rFont val="Tahoma"/>
            <family val="2"/>
          </rPr>
          <t xml:space="preserve">Valor spline del FEV1/FVC (Rat) para una mujer de acuerdo a la edad indicada. Este valor se puede consultar el la sección Splines en la variable Ssrat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M22" authorId="0" shapeId="0" xr:uid="{537D0158-D29D-CE4C-9063-3310EB1825DB}">
      <text>
        <r>
          <rPr>
            <b/>
            <sz val="10"/>
            <color rgb="FF000000"/>
            <rFont val="Tahoma"/>
            <family val="2"/>
          </rPr>
          <t>En esta celda se realiza la siguiente operación: 0.0024*ln(Edad)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N22" authorId="0" shapeId="0" xr:uid="{8F8784E5-3F9F-A444-BD88-E7091FB04B05}">
      <text>
        <r>
          <rPr>
            <b/>
            <sz val="10"/>
            <color rgb="FF000000"/>
            <rFont val="Tahoma"/>
            <family val="2"/>
          </rPr>
          <t>Es el intercepto del modelo S de Ln(FEV1/FVC)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O22" authorId="0" shapeId="0" xr:uid="{3E06B44D-23AE-5F41-A9DE-2BC9B4DA2BE7}">
      <text>
        <r>
          <rPr>
            <b/>
            <sz val="10"/>
            <color rgb="FF000000"/>
            <rFont val="Tahoma"/>
            <family val="2"/>
          </rPr>
          <t xml:space="preserve">Valor spline del FEV1/FVC (Rat) para una mujer de acuerdo a la edad indicada. Este valor se puede consultar el la sección Splines en la variable Ssrat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E29" authorId="0" shapeId="0" xr:uid="{7AD85A39-BEEC-C348-8F9B-D12C77513116}">
      <text>
        <r>
          <rPr>
            <b/>
            <sz val="10"/>
            <color rgb="FF000000"/>
            <rFont val="Tahoma"/>
            <family val="2"/>
          </rPr>
          <t>Valor predicho = A + B + C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P29" authorId="0" shapeId="0" xr:uid="{106BC037-44CF-A84A-9CA2-6F3011A1067C}">
      <text>
        <r>
          <rPr>
            <b/>
            <sz val="10"/>
            <color rgb="FF000000"/>
            <rFont val="Tahoma"/>
            <family val="2"/>
          </rPr>
          <t>Valor predicho = A + B + C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B30" authorId="0" shapeId="0" xr:uid="{F2A4DA28-7DB2-B94C-B93E-16261F2F9874}">
      <text>
        <r>
          <rPr>
            <b/>
            <sz val="10"/>
            <color rgb="FF000000"/>
            <rFont val="Tahoma"/>
            <family val="2"/>
          </rPr>
          <t xml:space="preserve">En la celda se realiza la siguiente operación: 0.19*ln(Edad)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D30" authorId="0" shapeId="0" xr:uid="{A27BA027-CE44-914E-BE5B-DECA47860B7A}">
      <text>
        <r>
          <rPr>
            <b/>
            <sz val="12"/>
            <color rgb="FF000000"/>
            <rFont val="Calibri"/>
            <family val="2"/>
          </rPr>
          <t>Valor spline del FEV1/FVC (Rat) para una mujer de acuerdo a la edad indicada. Este valor se puede consultar el la sección Splines en la variable Lsrat</t>
        </r>
        <r>
          <rPr>
            <sz val="12"/>
            <color rgb="FF000000"/>
            <rFont val="Calibri"/>
            <family val="2"/>
          </rPr>
          <t xml:space="preserve">
</t>
        </r>
      </text>
    </comment>
    <comment ref="AM30" authorId="0" shapeId="0" xr:uid="{D585DCE0-DE28-BE44-BF2A-64032DE3DD07}">
      <text>
        <r>
          <rPr>
            <b/>
            <sz val="10"/>
            <color rgb="FF000000"/>
            <rFont val="Tahoma"/>
            <family val="2"/>
          </rPr>
          <t xml:space="preserve">En la celda se realiza la siguiente operación: 0.19*ln(Edad)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O30" authorId="0" shapeId="0" xr:uid="{B6A10314-3C53-6343-924D-FDFE8D572F5B}">
      <text>
        <r>
          <rPr>
            <b/>
            <sz val="12"/>
            <color rgb="FF000000"/>
            <rFont val="Calibri"/>
            <family val="2"/>
          </rPr>
          <t>Valor spline del FEV1/FVC (Rat) para una mujer de acuerdo a la edad indicada. Este valor se puede consultar el la sección Splines en la variable Lsrat</t>
        </r>
        <r>
          <rPr>
            <sz val="12"/>
            <color rgb="FF000000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<sst xmlns="http://schemas.openxmlformats.org/spreadsheetml/2006/main" count="186" uniqueCount="72">
  <si>
    <t>MUJERES</t>
  </si>
  <si>
    <t>age</t>
  </si>
  <si>
    <t>Msfev1</t>
  </si>
  <si>
    <t>Ssfev1</t>
  </si>
  <si>
    <t>Lsfev1</t>
  </si>
  <si>
    <t>Msfvc</t>
  </si>
  <si>
    <t>Ssfvc</t>
  </si>
  <si>
    <t>Lsfvc</t>
  </si>
  <si>
    <t>Msrat</t>
  </si>
  <si>
    <t>Ssrat</t>
  </si>
  <si>
    <t>Lsrat</t>
  </si>
  <si>
    <t>sex</t>
  </si>
  <si>
    <t>HOMBRES</t>
  </si>
  <si>
    <t>Mujeres</t>
  </si>
  <si>
    <t>Variables</t>
  </si>
  <si>
    <t>Hombres</t>
  </si>
  <si>
    <t>M</t>
  </si>
  <si>
    <t>S</t>
  </si>
  <si>
    <t>L</t>
  </si>
  <si>
    <r>
      <t>Ln(FEV</t>
    </r>
    <r>
      <rPr>
        <b/>
        <vertAlign val="subscript"/>
        <sz val="18"/>
        <color theme="1"/>
        <rFont val="Calibri (Cuerpo)"/>
      </rPr>
      <t>1</t>
    </r>
    <r>
      <rPr>
        <b/>
        <sz val="18"/>
        <color theme="1"/>
        <rFont val="Calibri"/>
        <family val="2"/>
        <scheme val="minor"/>
      </rPr>
      <t>)</t>
    </r>
  </si>
  <si>
    <r>
      <t>FEV</t>
    </r>
    <r>
      <rPr>
        <b/>
        <vertAlign val="subscript"/>
        <sz val="18"/>
        <color theme="1"/>
        <rFont val="Calibri (Cuerpo)"/>
      </rPr>
      <t>1</t>
    </r>
  </si>
  <si>
    <t>Ln(FVC)</t>
  </si>
  <si>
    <t>FVC</t>
  </si>
  <si>
    <r>
      <t>Ln(FEV</t>
    </r>
    <r>
      <rPr>
        <b/>
        <vertAlign val="subscript"/>
        <sz val="18"/>
        <color theme="1"/>
        <rFont val="Calibri (Cuerpo)"/>
      </rPr>
      <t>1</t>
    </r>
    <r>
      <rPr>
        <b/>
        <sz val="18"/>
        <color theme="1"/>
        <rFont val="Calibri"/>
        <family val="2"/>
        <scheme val="minor"/>
      </rPr>
      <t>/FVC)</t>
    </r>
  </si>
  <si>
    <r>
      <t>FEV</t>
    </r>
    <r>
      <rPr>
        <b/>
        <vertAlign val="subscript"/>
        <sz val="18"/>
        <color theme="1"/>
        <rFont val="Calibri (Cuerpo)"/>
      </rPr>
      <t>1</t>
    </r>
    <r>
      <rPr>
        <b/>
        <sz val="18"/>
        <color theme="1"/>
        <rFont val="Calibri"/>
        <family val="2"/>
        <scheme val="minor"/>
      </rPr>
      <t>/FVC</t>
    </r>
  </si>
  <si>
    <r>
      <t>ln(FEV</t>
    </r>
    <r>
      <rPr>
        <b/>
        <vertAlign val="subscript"/>
        <sz val="18"/>
        <color theme="1"/>
        <rFont val="Calibri (Cuerpo)"/>
      </rPr>
      <t>1</t>
    </r>
    <r>
      <rPr>
        <b/>
        <sz val="18"/>
        <color theme="1"/>
        <rFont val="Calibri"/>
        <family val="2"/>
        <scheme val="minor"/>
      </rPr>
      <t>)</t>
    </r>
  </si>
  <si>
    <t>Ln(estatura)</t>
  </si>
  <si>
    <t>Estatura (cm)</t>
  </si>
  <si>
    <t>Ln(Edad)</t>
  </si>
  <si>
    <t>Intercepto</t>
  </si>
  <si>
    <t>Sustituyendo en la ecuación</t>
  </si>
  <si>
    <t>Ln(Valor predicho)</t>
  </si>
  <si>
    <t>Coeficiente* Ln(Estatura)       A</t>
  </si>
  <si>
    <t>Coeficiente*Ln(Edad)       B</t>
  </si>
  <si>
    <t>Intercepto      C</t>
  </si>
  <si>
    <t>Spline                        D</t>
  </si>
  <si>
    <t>Nombre:</t>
  </si>
  <si>
    <t>Fecha del Estudio:</t>
  </si>
  <si>
    <t>Fecha de Nacimiento:</t>
  </si>
  <si>
    <t>Identificador:</t>
  </si>
  <si>
    <t>Edad:</t>
  </si>
  <si>
    <t>Médico que refiere:</t>
  </si>
  <si>
    <t>Pred</t>
  </si>
  <si>
    <t>LIN</t>
  </si>
  <si>
    <t>% Pred</t>
  </si>
  <si>
    <t>FEV1</t>
  </si>
  <si>
    <t>FEV1/FVC</t>
  </si>
  <si>
    <t>exp [E]</t>
  </si>
  <si>
    <t>Valores predichos</t>
  </si>
  <si>
    <t>Ln(Valor predicho)                    D</t>
  </si>
  <si>
    <t>exp [D]</t>
  </si>
  <si>
    <t>Coeficiente* Ln(Edad)       A</t>
  </si>
  <si>
    <t>Intercepto      B</t>
  </si>
  <si>
    <t>Spline                        C</t>
  </si>
  <si>
    <t>Valor predicho</t>
  </si>
  <si>
    <t>ln(1-1.644*L*S)/L</t>
  </si>
  <si>
    <t>PARÁMETROS</t>
  </si>
  <si>
    <t>Mejor-Pre</t>
  </si>
  <si>
    <t>Z-Score</t>
  </si>
  <si>
    <t>Mejor-Post</t>
  </si>
  <si>
    <t>Ecuación de referencia: Martínez Briseñoa et al. (2019)</t>
  </si>
  <si>
    <t>RMSE</t>
  </si>
  <si>
    <t>-</t>
  </si>
  <si>
    <t xml:space="preserve">Peso (kg): </t>
  </si>
  <si>
    <t>Talla (cm):</t>
  </si>
  <si>
    <t>Sexo :</t>
  </si>
  <si>
    <t>*El porcentaje de cambio esta basado en Eur Respir J 2022; 60: 2101499.</t>
  </si>
  <si>
    <t>% Cambio*</t>
  </si>
  <si>
    <t xml:space="preserve">LIN </t>
  </si>
  <si>
    <t>exp (D)</t>
  </si>
  <si>
    <t>Documento creado por el Instituto de Desarrollo e Innovación en Fisiología Respiratoria</t>
  </si>
  <si>
    <t>ESPIROMETRÍA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</si>
</sst>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"/>
    <numFmt numFmtId="165" formatCode="0.00000"/>
    <numFmt numFmtId="166" formatCode="0.0000"/>
    <numFmt numFmtId="167" formatCode="[$-80A]d&quot; de &quot;mmmm&quot; de &quot;yyyy;@"/>
    <numFmt numFmtId="168" formatCode="0.0"/>
  </numFmts>
  <fonts count="3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vertAlign val="subscript"/>
      <sz val="18"/>
      <color theme="1"/>
      <name val="Calibri (Cuerpo)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u/>
      <sz val="13"/>
      <color theme="1"/>
      <name val="Calibri"/>
      <family val="2"/>
      <scheme val="minor"/>
    </font>
    <font>
      <sz val="18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20"/>
      <color theme="0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18"/>
      <color theme="1"/>
      <name val="Calibri Light"/>
      <family val="2"/>
      <scheme val="major"/>
    </font>
    <font>
      <sz val="48"/>
      <color theme="1" tint="0.499984740745262"/>
      <name val="Britannic Bold"/>
    </font>
    <font>
      <b/>
      <sz val="2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 tint="0.34998626667073579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20"/>
      <color theme="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D5398"/>
        <bgColor indexed="64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72">
    <xf numFmtId="0" fontId="0" fillId="0" borderId="0" xfId="0"/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164" fontId="8" fillId="3" borderId="30" xfId="0" applyNumberFormat="1" applyFont="1" applyFill="1" applyBorder="1" applyAlignment="1" applyProtection="1">
      <alignment horizontal="right"/>
      <protection hidden="1"/>
    </xf>
    <xf numFmtId="0" fontId="8" fillId="3" borderId="30" xfId="0" applyFont="1" applyFill="1" applyBorder="1" applyAlignment="1" applyProtection="1">
      <alignment horizontal="right"/>
      <protection hidden="1"/>
    </xf>
    <xf numFmtId="165" fontId="8" fillId="3" borderId="30" xfId="0" applyNumberFormat="1" applyFont="1" applyFill="1" applyBorder="1" applyProtection="1">
      <protection hidden="1"/>
    </xf>
    <xf numFmtId="166" fontId="8" fillId="3" borderId="30" xfId="0" applyNumberFormat="1" applyFont="1" applyFill="1" applyBorder="1" applyProtection="1">
      <protection hidden="1"/>
    </xf>
    <xf numFmtId="0" fontId="1" fillId="3" borderId="29" xfId="2" applyFill="1" applyBorder="1" applyProtection="1">
      <protection hidden="1"/>
    </xf>
    <xf numFmtId="166" fontId="8" fillId="3" borderId="22" xfId="0" applyNumberFormat="1" applyFont="1" applyFill="1" applyBorder="1" applyAlignment="1" applyProtection="1">
      <alignment horizontal="right"/>
      <protection hidden="1"/>
    </xf>
    <xf numFmtId="0" fontId="8" fillId="3" borderId="22" xfId="0" applyFont="1" applyFill="1" applyBorder="1" applyAlignment="1" applyProtection="1">
      <alignment horizontal="right"/>
      <protection hidden="1"/>
    </xf>
    <xf numFmtId="165" fontId="8" fillId="3" borderId="22" xfId="0" applyNumberFormat="1" applyFont="1" applyFill="1" applyBorder="1" applyProtection="1">
      <protection hidden="1"/>
    </xf>
    <xf numFmtId="166" fontId="8" fillId="3" borderId="22" xfId="0" applyNumberFormat="1" applyFont="1" applyFill="1" applyBorder="1" applyProtection="1">
      <protection hidden="1"/>
    </xf>
    <xf numFmtId="166" fontId="8" fillId="3" borderId="23" xfId="0" applyNumberFormat="1" applyFont="1" applyFill="1" applyBorder="1" applyProtection="1">
      <protection hidden="1"/>
    </xf>
    <xf numFmtId="166" fontId="8" fillId="3" borderId="16" xfId="0" applyNumberFormat="1" applyFont="1" applyFill="1" applyBorder="1" applyAlignment="1" applyProtection="1">
      <alignment horizontal="right"/>
      <protection hidden="1"/>
    </xf>
    <xf numFmtId="0" fontId="8" fillId="3" borderId="17" xfId="0" applyFont="1" applyFill="1" applyBorder="1" applyAlignment="1" applyProtection="1">
      <alignment horizontal="right"/>
      <protection hidden="1"/>
    </xf>
    <xf numFmtId="165" fontId="8" fillId="3" borderId="26" xfId="0" applyNumberFormat="1" applyFont="1" applyFill="1" applyBorder="1" applyProtection="1">
      <protection hidden="1"/>
    </xf>
    <xf numFmtId="165" fontId="8" fillId="3" borderId="34" xfId="0" applyNumberFormat="1" applyFont="1" applyFill="1" applyBorder="1" applyProtection="1">
      <protection hidden="1"/>
    </xf>
    <xf numFmtId="166" fontId="8" fillId="3" borderId="24" xfId="0" applyNumberFormat="1" applyFont="1" applyFill="1" applyBorder="1" applyProtection="1">
      <protection hidden="1"/>
    </xf>
    <xf numFmtId="166" fontId="8" fillId="3" borderId="28" xfId="0" applyNumberFormat="1" applyFont="1" applyFill="1" applyBorder="1" applyAlignment="1" applyProtection="1">
      <alignment horizontal="right"/>
      <protection hidden="1"/>
    </xf>
    <xf numFmtId="165" fontId="8" fillId="3" borderId="32" xfId="0" applyNumberFormat="1" applyFont="1" applyFill="1" applyBorder="1" applyProtection="1">
      <protection hidden="1"/>
    </xf>
    <xf numFmtId="165" fontId="8" fillId="3" borderId="37" xfId="0" applyNumberFormat="1" applyFont="1" applyFill="1" applyBorder="1" applyProtection="1">
      <protection hidden="1"/>
    </xf>
    <xf numFmtId="166" fontId="8" fillId="3" borderId="27" xfId="0" applyNumberFormat="1" applyFont="1" applyFill="1" applyBorder="1" applyProtection="1">
      <protection hidden="1"/>
    </xf>
    <xf numFmtId="166" fontId="8" fillId="3" borderId="21" xfId="0" applyNumberFormat="1" applyFont="1" applyFill="1" applyBorder="1" applyAlignment="1" applyProtection="1">
      <alignment horizontal="right"/>
      <protection hidden="1"/>
    </xf>
    <xf numFmtId="165" fontId="8" fillId="3" borderId="33" xfId="0" applyNumberFormat="1" applyFont="1" applyFill="1" applyBorder="1" applyProtection="1">
      <protection hidden="1"/>
    </xf>
    <xf numFmtId="166" fontId="15" fillId="3" borderId="38" xfId="0" applyNumberFormat="1" applyFont="1" applyFill="1" applyBorder="1" applyAlignment="1" applyProtection="1">
      <alignment horizontal="right"/>
      <protection hidden="1"/>
    </xf>
    <xf numFmtId="0" fontId="15" fillId="3" borderId="39" xfId="0" applyFont="1" applyFill="1" applyBorder="1" applyAlignment="1" applyProtection="1">
      <alignment horizontal="right"/>
      <protection hidden="1"/>
    </xf>
    <xf numFmtId="165" fontId="15" fillId="3" borderId="40" xfId="0" applyNumberFormat="1" applyFont="1" applyFill="1" applyBorder="1" applyProtection="1">
      <protection hidden="1"/>
    </xf>
    <xf numFmtId="166" fontId="15" fillId="3" borderId="41" xfId="0" applyNumberFormat="1" applyFont="1" applyFill="1" applyBorder="1" applyProtection="1">
      <protection hidden="1"/>
    </xf>
    <xf numFmtId="166" fontId="15" fillId="3" borderId="28" xfId="0" applyNumberFormat="1" applyFont="1" applyFill="1" applyBorder="1" applyAlignment="1" applyProtection="1">
      <alignment horizontal="right"/>
      <protection hidden="1"/>
    </xf>
    <xf numFmtId="0" fontId="15" fillId="3" borderId="30" xfId="0" applyFont="1" applyFill="1" applyBorder="1" applyAlignment="1" applyProtection="1">
      <alignment horizontal="right"/>
      <protection hidden="1"/>
    </xf>
    <xf numFmtId="165" fontId="15" fillId="3" borderId="29" xfId="0" applyNumberFormat="1" applyFont="1" applyFill="1" applyBorder="1" applyProtection="1">
      <protection hidden="1"/>
    </xf>
    <xf numFmtId="166" fontId="15" fillId="3" borderId="31" xfId="0" applyNumberFormat="1" applyFont="1" applyFill="1" applyBorder="1" applyProtection="1">
      <protection hidden="1"/>
    </xf>
    <xf numFmtId="2" fontId="8" fillId="3" borderId="45" xfId="0" applyNumberFormat="1" applyFont="1" applyFill="1" applyBorder="1" applyProtection="1">
      <protection hidden="1"/>
    </xf>
    <xf numFmtId="0" fontId="2" fillId="3" borderId="0" xfId="0" applyFont="1" applyFill="1" applyProtection="1">
      <protection hidden="1"/>
    </xf>
    <xf numFmtId="0" fontId="2" fillId="3" borderId="1" xfId="0" applyFont="1" applyFill="1" applyBorder="1" applyProtection="1">
      <protection hidden="1"/>
    </xf>
    <xf numFmtId="0" fontId="2" fillId="3" borderId="2" xfId="0" applyFont="1" applyFill="1" applyBorder="1" applyProtection="1">
      <protection hidden="1"/>
    </xf>
    <xf numFmtId="0" fontId="2" fillId="3" borderId="3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0" fillId="3" borderId="4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8" xfId="0" applyFill="1" applyBorder="1" applyProtection="1">
      <protection hidden="1"/>
    </xf>
    <xf numFmtId="0" fontId="0" fillId="3" borderId="9" xfId="0" applyFill="1" applyBorder="1" applyProtection="1">
      <protection hidden="1"/>
    </xf>
    <xf numFmtId="0" fontId="0" fillId="3" borderId="10" xfId="0" applyFill="1" applyBorder="1" applyProtection="1">
      <protection hidden="1"/>
    </xf>
    <xf numFmtId="0" fontId="0" fillId="3" borderId="11" xfId="0" applyFill="1" applyBorder="1" applyProtection="1">
      <protection hidden="1"/>
    </xf>
    <xf numFmtId="0" fontId="3" fillId="3" borderId="12" xfId="0" applyFont="1" applyFill="1" applyBorder="1" applyProtection="1">
      <protection hidden="1"/>
    </xf>
    <xf numFmtId="0" fontId="3" fillId="3" borderId="4" xfId="0" applyFont="1" applyFill="1" applyBorder="1" applyAlignment="1" applyProtection="1">
      <alignment horizontal="right"/>
      <protection hidden="1"/>
    </xf>
    <xf numFmtId="0" fontId="4" fillId="3" borderId="5" xfId="0" applyFont="1" applyFill="1" applyBorder="1" applyAlignment="1" applyProtection="1">
      <alignment horizontal="center"/>
      <protection hidden="1"/>
    </xf>
    <xf numFmtId="0" fontId="3" fillId="3" borderId="12" xfId="0" applyFont="1" applyFill="1" applyBorder="1" applyAlignment="1" applyProtection="1">
      <alignment horizontal="center"/>
      <protection hidden="1"/>
    </xf>
    <xf numFmtId="0" fontId="3" fillId="3" borderId="16" xfId="0" applyFont="1" applyFill="1" applyBorder="1" applyAlignment="1" applyProtection="1">
      <alignment horizontal="center"/>
      <protection hidden="1"/>
    </xf>
    <xf numFmtId="0" fontId="3" fillId="3" borderId="17" xfId="0" applyFont="1" applyFill="1" applyBorder="1" applyAlignment="1" applyProtection="1">
      <alignment horizontal="center"/>
      <protection hidden="1"/>
    </xf>
    <xf numFmtId="0" fontId="3" fillId="3" borderId="18" xfId="0" applyFont="1" applyFill="1" applyBorder="1" applyAlignment="1" applyProtection="1">
      <alignment horizontal="center"/>
      <protection hidden="1"/>
    </xf>
    <xf numFmtId="0" fontId="3" fillId="3" borderId="20" xfId="0" applyFont="1" applyFill="1" applyBorder="1" applyAlignment="1" applyProtection="1">
      <alignment horizontal="center"/>
      <protection hidden="1"/>
    </xf>
    <xf numFmtId="0" fontId="4" fillId="3" borderId="21" xfId="0" applyFont="1" applyFill="1" applyBorder="1" applyAlignment="1" applyProtection="1">
      <alignment horizontal="center"/>
      <protection hidden="1"/>
    </xf>
    <xf numFmtId="0" fontId="4" fillId="3" borderId="22" xfId="0" applyFont="1" applyFill="1" applyBorder="1" applyAlignment="1" applyProtection="1">
      <alignment horizontal="center"/>
      <protection hidden="1"/>
    </xf>
    <xf numFmtId="0" fontId="4" fillId="3" borderId="23" xfId="0" applyFont="1" applyFill="1" applyBorder="1" applyAlignment="1" applyProtection="1">
      <alignment horizontal="center"/>
      <protection hidden="1"/>
    </xf>
    <xf numFmtId="0" fontId="3" fillId="3" borderId="19" xfId="0" applyFont="1" applyFill="1" applyBorder="1" applyProtection="1">
      <protection hidden="1"/>
    </xf>
    <xf numFmtId="0" fontId="3" fillId="3" borderId="7" xfId="0" applyFont="1" applyFill="1" applyBorder="1" applyAlignment="1" applyProtection="1">
      <alignment horizontal="right"/>
      <protection hidden="1"/>
    </xf>
    <xf numFmtId="0" fontId="3" fillId="3" borderId="0" xfId="0" applyFont="1" applyFill="1" applyAlignment="1" applyProtection="1">
      <alignment horizontal="right"/>
      <protection hidden="1"/>
    </xf>
    <xf numFmtId="0" fontId="3" fillId="3" borderId="8" xfId="0" applyFont="1" applyFill="1" applyBorder="1" applyAlignment="1" applyProtection="1">
      <alignment horizontal="right"/>
      <protection hidden="1"/>
    </xf>
    <xf numFmtId="0" fontId="3" fillId="3" borderId="20" xfId="0" applyFont="1" applyFill="1" applyBorder="1" applyProtection="1">
      <protection hidden="1"/>
    </xf>
    <xf numFmtId="0" fontId="3" fillId="3" borderId="9" xfId="0" applyFont="1" applyFill="1" applyBorder="1" applyAlignment="1" applyProtection="1">
      <alignment horizontal="right"/>
      <protection hidden="1"/>
    </xf>
    <xf numFmtId="0" fontId="3" fillId="3" borderId="10" xfId="0" applyFont="1" applyFill="1" applyBorder="1" applyAlignment="1" applyProtection="1">
      <alignment horizontal="right"/>
      <protection hidden="1"/>
    </xf>
    <xf numFmtId="0" fontId="3" fillId="3" borderId="11" xfId="0" applyFont="1" applyFill="1" applyBorder="1" applyAlignment="1" applyProtection="1">
      <alignment horizontal="right"/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Protection="1">
      <protection hidden="1"/>
    </xf>
    <xf numFmtId="0" fontId="7" fillId="3" borderId="17" xfId="0" applyFont="1" applyFill="1" applyBorder="1" applyProtection="1">
      <protection hidden="1"/>
    </xf>
    <xf numFmtId="0" fontId="6" fillId="3" borderId="30" xfId="0" applyFont="1" applyFill="1" applyBorder="1" applyAlignment="1" applyProtection="1">
      <alignment horizontal="center" wrapText="1"/>
      <protection hidden="1"/>
    </xf>
    <xf numFmtId="0" fontId="6" fillId="3" borderId="28" xfId="0" applyFont="1" applyFill="1" applyBorder="1" applyProtection="1">
      <protection hidden="1"/>
    </xf>
    <xf numFmtId="0" fontId="6" fillId="3" borderId="21" xfId="0" applyFont="1" applyFill="1" applyBorder="1" applyProtection="1">
      <protection hidden="1"/>
    </xf>
    <xf numFmtId="0" fontId="8" fillId="3" borderId="0" xfId="0" applyFont="1" applyFill="1" applyProtection="1">
      <protection hidden="1"/>
    </xf>
    <xf numFmtId="164" fontId="8" fillId="3" borderId="0" xfId="0" applyNumberFormat="1" applyFont="1" applyFill="1" applyAlignment="1" applyProtection="1">
      <alignment horizontal="right"/>
      <protection hidden="1"/>
    </xf>
    <xf numFmtId="0" fontId="8" fillId="3" borderId="0" xfId="0" applyFont="1" applyFill="1" applyAlignment="1" applyProtection="1">
      <alignment horizontal="right"/>
      <protection hidden="1"/>
    </xf>
    <xf numFmtId="165" fontId="8" fillId="3" borderId="0" xfId="0" applyNumberFormat="1" applyFont="1" applyFill="1" applyProtection="1">
      <protection hidden="1"/>
    </xf>
    <xf numFmtId="166" fontId="8" fillId="3" borderId="0" xfId="0" applyNumberFormat="1" applyFont="1" applyFill="1" applyProtection="1">
      <protection hidden="1"/>
    </xf>
    <xf numFmtId="0" fontId="6" fillId="3" borderId="35" xfId="0" applyFont="1" applyFill="1" applyBorder="1" applyAlignment="1" applyProtection="1">
      <alignment horizontal="center" wrapText="1"/>
      <protection hidden="1"/>
    </xf>
    <xf numFmtId="0" fontId="6" fillId="3" borderId="2" xfId="0" applyFont="1" applyFill="1" applyBorder="1" applyAlignment="1" applyProtection="1">
      <alignment horizontal="center" wrapText="1"/>
      <protection hidden="1"/>
    </xf>
    <xf numFmtId="0" fontId="6" fillId="3" borderId="36" xfId="0" applyFont="1" applyFill="1" applyBorder="1" applyAlignment="1" applyProtection="1">
      <alignment horizontal="center" wrapText="1"/>
      <protection hidden="1"/>
    </xf>
    <xf numFmtId="0" fontId="6" fillId="3" borderId="24" xfId="0" applyFont="1" applyFill="1" applyBorder="1" applyProtection="1">
      <protection hidden="1"/>
    </xf>
    <xf numFmtId="0" fontId="6" fillId="3" borderId="27" xfId="0" applyFont="1" applyFill="1" applyBorder="1" applyProtection="1">
      <protection hidden="1"/>
    </xf>
    <xf numFmtId="0" fontId="14" fillId="3" borderId="13" xfId="0" applyFont="1" applyFill="1" applyBorder="1" applyProtection="1">
      <protection hidden="1"/>
    </xf>
    <xf numFmtId="0" fontId="14" fillId="3" borderId="14" xfId="0" applyFont="1" applyFill="1" applyBorder="1" applyProtection="1">
      <protection hidden="1"/>
    </xf>
    <xf numFmtId="0" fontId="14" fillId="3" borderId="15" xfId="0" applyFont="1" applyFill="1" applyBorder="1" applyProtection="1">
      <protection hidden="1"/>
    </xf>
    <xf numFmtId="0" fontId="13" fillId="3" borderId="1" xfId="0" applyFont="1" applyFill="1" applyBorder="1" applyAlignment="1" applyProtection="1">
      <alignment horizontal="center" wrapText="1"/>
      <protection hidden="1"/>
    </xf>
    <xf numFmtId="0" fontId="13" fillId="3" borderId="35" xfId="0" applyFont="1" applyFill="1" applyBorder="1" applyAlignment="1" applyProtection="1">
      <alignment horizontal="center" wrapText="1"/>
      <protection hidden="1"/>
    </xf>
    <xf numFmtId="0" fontId="13" fillId="3" borderId="15" xfId="0" applyFont="1" applyFill="1" applyBorder="1" applyAlignment="1" applyProtection="1">
      <alignment horizontal="center" wrapText="1"/>
      <protection hidden="1"/>
    </xf>
    <xf numFmtId="0" fontId="19" fillId="3" borderId="0" xfId="0" applyFont="1" applyFill="1" applyProtection="1">
      <protection hidden="1"/>
    </xf>
    <xf numFmtId="0" fontId="20" fillId="3" borderId="0" xfId="0" applyFont="1" applyFill="1" applyProtection="1">
      <protection hidden="1"/>
    </xf>
    <xf numFmtId="0" fontId="6" fillId="3" borderId="42" xfId="0" applyFont="1" applyFill="1" applyBorder="1" applyProtection="1">
      <protection hidden="1"/>
    </xf>
    <xf numFmtId="0" fontId="21" fillId="3" borderId="42" xfId="0" applyFont="1" applyFill="1" applyBorder="1" applyProtection="1">
      <protection hidden="1"/>
    </xf>
    <xf numFmtId="0" fontId="21" fillId="3" borderId="43" xfId="0" applyFont="1" applyFill="1" applyBorder="1" applyProtection="1">
      <protection hidden="1"/>
    </xf>
    <xf numFmtId="0" fontId="6" fillId="3" borderId="44" xfId="0" applyFont="1" applyFill="1" applyBorder="1" applyProtection="1">
      <protection hidden="1"/>
    </xf>
    <xf numFmtId="164" fontId="8" fillId="3" borderId="44" xfId="0" applyNumberFormat="1" applyFont="1" applyFill="1" applyBorder="1" applyProtection="1">
      <protection hidden="1"/>
    </xf>
    <xf numFmtId="0" fontId="4" fillId="3" borderId="6" xfId="0" applyFont="1" applyFill="1" applyBorder="1" applyAlignment="1" applyProtection="1">
      <alignment horizontal="center"/>
      <protection hidden="1"/>
    </xf>
    <xf numFmtId="1" fontId="8" fillId="3" borderId="23" xfId="0" applyNumberFormat="1" applyFont="1" applyFill="1" applyBorder="1" applyProtection="1">
      <protection hidden="1"/>
    </xf>
    <xf numFmtId="0" fontId="6" fillId="3" borderId="25" xfId="0" applyFont="1" applyFill="1" applyBorder="1" applyProtection="1">
      <protection hidden="1"/>
    </xf>
    <xf numFmtId="165" fontId="8" fillId="3" borderId="48" xfId="0" applyNumberFormat="1" applyFont="1" applyFill="1" applyBorder="1" applyProtection="1">
      <protection hidden="1"/>
    </xf>
    <xf numFmtId="166" fontId="8" fillId="3" borderId="25" xfId="0" applyNumberFormat="1" applyFont="1" applyFill="1" applyBorder="1" applyProtection="1">
      <protection hidden="1"/>
    </xf>
    <xf numFmtId="2" fontId="8" fillId="3" borderId="45" xfId="0" applyNumberFormat="1" applyFont="1" applyFill="1" applyBorder="1" applyAlignment="1" applyProtection="1">
      <alignment horizontal="center" vertical="center"/>
      <protection hidden="1"/>
    </xf>
    <xf numFmtId="0" fontId="6" fillId="3" borderId="46" xfId="0" applyFont="1" applyFill="1" applyBorder="1" applyProtection="1">
      <protection hidden="1"/>
    </xf>
    <xf numFmtId="164" fontId="8" fillId="3" borderId="46" xfId="0" applyNumberFormat="1" applyFont="1" applyFill="1" applyBorder="1" applyProtection="1">
      <protection hidden="1"/>
    </xf>
    <xf numFmtId="2" fontId="8" fillId="3" borderId="47" xfId="0" applyNumberFormat="1" applyFont="1" applyFill="1" applyBorder="1" applyAlignment="1" applyProtection="1">
      <alignment horizontal="center" vertical="center"/>
      <protection hidden="1"/>
    </xf>
    <xf numFmtId="168" fontId="8" fillId="3" borderId="47" xfId="0" applyNumberFormat="1" applyFont="1" applyFill="1" applyBorder="1" applyAlignment="1" applyProtection="1">
      <alignment horizontal="center" vertical="center"/>
      <protection hidden="1"/>
    </xf>
    <xf numFmtId="168" fontId="8" fillId="3" borderId="47" xfId="0" applyNumberFormat="1" applyFont="1" applyFill="1" applyBorder="1" applyProtection="1">
      <protection hidden="1"/>
    </xf>
    <xf numFmtId="0" fontId="23" fillId="4" borderId="0" xfId="0" applyFont="1" applyFill="1" applyAlignment="1" applyProtection="1">
      <alignment horizontal="left"/>
      <protection hidden="1"/>
    </xf>
    <xf numFmtId="0" fontId="0" fillId="4" borderId="0" xfId="0" applyFill="1" applyProtection="1">
      <protection locked="0"/>
    </xf>
    <xf numFmtId="0" fontId="18" fillId="4" borderId="0" xfId="0" applyFont="1" applyFill="1" applyProtection="1">
      <protection hidden="1"/>
    </xf>
    <xf numFmtId="0" fontId="24" fillId="4" borderId="0" xfId="0" applyFont="1" applyFill="1" applyProtection="1">
      <protection locked="0"/>
    </xf>
    <xf numFmtId="0" fontId="23" fillId="4" borderId="0" xfId="0" applyFont="1" applyFill="1" applyProtection="1">
      <protection hidden="1"/>
    </xf>
    <xf numFmtId="0" fontId="24" fillId="4" borderId="0" xfId="0" applyFont="1" applyFill="1" applyProtection="1">
      <protection hidden="1"/>
    </xf>
    <xf numFmtId="0" fontId="24" fillId="4" borderId="0" xfId="1" applyNumberFormat="1" applyFont="1" applyFill="1" applyAlignment="1" applyProtection="1">
      <alignment horizontal="center" vertical="center"/>
      <protection locked="0"/>
    </xf>
    <xf numFmtId="0" fontId="24" fillId="4" borderId="0" xfId="0" applyFont="1" applyFill="1" applyAlignment="1" applyProtection="1">
      <alignment horizontal="center"/>
      <protection locked="0"/>
    </xf>
    <xf numFmtId="0" fontId="24" fillId="5" borderId="49" xfId="0" applyFont="1" applyFill="1" applyBorder="1" applyProtection="1">
      <protection locked="0"/>
    </xf>
    <xf numFmtId="0" fontId="24" fillId="5" borderId="49" xfId="0" applyFont="1" applyFill="1" applyBorder="1" applyAlignment="1" applyProtection="1">
      <alignment horizontal="left"/>
      <protection locked="0"/>
    </xf>
    <xf numFmtId="0" fontId="11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2" fillId="6" borderId="0" xfId="0" applyFont="1" applyFill="1" applyAlignment="1" applyProtection="1">
      <alignment horizontal="center"/>
      <protection hidden="1"/>
    </xf>
    <xf numFmtId="0" fontId="22" fillId="6" borderId="0" xfId="0" applyFont="1" applyFill="1" applyAlignment="1" applyProtection="1">
      <alignment horizontal="left" vertical="center"/>
      <protection hidden="1"/>
    </xf>
    <xf numFmtId="0" fontId="26" fillId="6" borderId="0" xfId="0" applyFont="1" applyFill="1" applyAlignment="1" applyProtection="1">
      <alignment horizontal="center"/>
      <protection hidden="1"/>
    </xf>
    <xf numFmtId="0" fontId="23" fillId="4" borderId="0" xfId="0" applyFont="1" applyFill="1" applyAlignment="1" applyProtection="1">
      <alignment vertical="center"/>
      <protection hidden="1"/>
    </xf>
    <xf numFmtId="0" fontId="28" fillId="4" borderId="10" xfId="0" applyFont="1" applyFill="1" applyBorder="1" applyAlignment="1" applyProtection="1">
      <alignment horizontal="center" vertical="center"/>
      <protection hidden="1"/>
    </xf>
    <xf numFmtId="1" fontId="28" fillId="4" borderId="10" xfId="0" applyNumberFormat="1" applyFont="1" applyFill="1" applyBorder="1" applyAlignment="1" applyProtection="1">
      <alignment horizontal="center" vertical="center"/>
      <protection hidden="1"/>
    </xf>
    <xf numFmtId="0" fontId="28" fillId="4" borderId="0" xfId="0" applyFont="1" applyFill="1" applyAlignment="1" applyProtection="1">
      <alignment vertical="center"/>
      <protection hidden="1"/>
    </xf>
    <xf numFmtId="43" fontId="29" fillId="4" borderId="0" xfId="1" applyFont="1" applyFill="1" applyBorder="1" applyAlignment="1" applyProtection="1">
      <alignment horizontal="right" vertical="center"/>
      <protection hidden="1"/>
    </xf>
    <xf numFmtId="43" fontId="29" fillId="4" borderId="0" xfId="1" applyFont="1" applyFill="1" applyBorder="1" applyAlignment="1" applyProtection="1">
      <alignment horizontal="center" vertical="center" wrapText="1"/>
      <protection hidden="1"/>
    </xf>
    <xf numFmtId="1" fontId="29" fillId="4" borderId="0" xfId="0" applyNumberFormat="1" applyFont="1" applyFill="1" applyAlignment="1" applyProtection="1">
      <alignment horizontal="center" vertical="center" wrapText="1"/>
      <protection hidden="1"/>
    </xf>
    <xf numFmtId="2" fontId="29" fillId="4" borderId="0" xfId="0" applyNumberFormat="1" applyFont="1" applyFill="1" applyAlignment="1" applyProtection="1">
      <alignment horizontal="center" vertical="center" wrapText="1"/>
      <protection hidden="1"/>
    </xf>
    <xf numFmtId="2" fontId="30" fillId="5" borderId="49" xfId="0" applyNumberFormat="1" applyFont="1" applyFill="1" applyBorder="1" applyAlignment="1" applyProtection="1">
      <alignment horizontal="center" vertical="center" wrapText="1"/>
      <protection locked="0"/>
    </xf>
    <xf numFmtId="2" fontId="30" fillId="5" borderId="50" xfId="0" applyNumberFormat="1" applyFont="1" applyFill="1" applyBorder="1" applyAlignment="1" applyProtection="1">
      <alignment horizontal="center" vertical="center" wrapText="1"/>
      <protection locked="0"/>
    </xf>
    <xf numFmtId="2" fontId="30" fillId="4" borderId="0" xfId="0" applyNumberFormat="1" applyFont="1" applyFill="1" applyAlignment="1" applyProtection="1">
      <alignment horizontal="center" vertical="center" wrapText="1"/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0" fontId="27" fillId="6" borderId="0" xfId="0" applyFont="1" applyFill="1" applyProtection="1">
      <protection hidden="1"/>
    </xf>
    <xf numFmtId="0" fontId="12" fillId="4" borderId="0" xfId="0" applyFont="1" applyFill="1" applyAlignment="1" applyProtection="1">
      <alignment vertical="center"/>
      <protection hidden="1"/>
    </xf>
    <xf numFmtId="0" fontId="24" fillId="4" borderId="0" xfId="0" applyFont="1" applyFill="1" applyAlignment="1" applyProtection="1">
      <alignment horizontal="center"/>
      <protection hidden="1"/>
    </xf>
    <xf numFmtId="167" fontId="24" fillId="4" borderId="0" xfId="0" applyNumberFormat="1" applyFont="1" applyFill="1" applyProtection="1">
      <protection hidden="1"/>
    </xf>
    <xf numFmtId="0" fontId="24" fillId="4" borderId="0" xfId="0" applyFont="1" applyFill="1" applyAlignment="1" applyProtection="1">
      <alignment horizontal="left"/>
      <protection hidden="1"/>
    </xf>
    <xf numFmtId="0" fontId="24" fillId="5" borderId="49" xfId="1" applyNumberFormat="1" applyFont="1" applyFill="1" applyBorder="1" applyAlignment="1" applyProtection="1">
      <alignment horizontal="center"/>
      <protection hidden="1"/>
    </xf>
    <xf numFmtId="0" fontId="25" fillId="4" borderId="0" xfId="0" applyFont="1" applyFill="1" applyAlignment="1" applyProtection="1">
      <alignment horizontal="center"/>
      <protection hidden="1"/>
    </xf>
    <xf numFmtId="167" fontId="24" fillId="5" borderId="49" xfId="0" applyNumberFormat="1" applyFont="1" applyFill="1" applyBorder="1" applyAlignment="1" applyProtection="1">
      <alignment horizontal="center"/>
      <protection locked="0"/>
    </xf>
    <xf numFmtId="0" fontId="23" fillId="5" borderId="49" xfId="0" applyFont="1" applyFill="1" applyBorder="1" applyAlignment="1" applyProtection="1">
      <alignment horizontal="center"/>
      <protection locked="0"/>
    </xf>
    <xf numFmtId="0" fontId="22" fillId="6" borderId="0" xfId="0" applyFont="1" applyFill="1" applyAlignment="1" applyProtection="1">
      <alignment horizontal="left" vertical="top" wrapText="1"/>
      <protection hidden="1"/>
    </xf>
    <xf numFmtId="0" fontId="0" fillId="5" borderId="49" xfId="0" applyFill="1" applyBorder="1" applyAlignment="1" applyProtection="1">
      <alignment horizontal="center"/>
      <protection locked="0"/>
    </xf>
    <xf numFmtId="0" fontId="24" fillId="5" borderId="49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center"/>
      <protection hidden="1"/>
    </xf>
    <xf numFmtId="0" fontId="3" fillId="3" borderId="19" xfId="0" applyFont="1" applyFill="1" applyBorder="1" applyAlignment="1" applyProtection="1">
      <alignment horizontal="center"/>
      <protection hidden="1"/>
    </xf>
    <xf numFmtId="0" fontId="3" fillId="3" borderId="20" xfId="0" applyFont="1" applyFill="1" applyBorder="1" applyAlignment="1" applyProtection="1">
      <alignment horizontal="center"/>
      <protection hidden="1"/>
    </xf>
    <xf numFmtId="0" fontId="4" fillId="3" borderId="13" xfId="0" applyFont="1" applyFill="1" applyBorder="1" applyAlignment="1" applyProtection="1">
      <alignment horizontal="center"/>
      <protection hidden="1"/>
    </xf>
    <xf numFmtId="0" fontId="4" fillId="3" borderId="14" xfId="0" applyFont="1" applyFill="1" applyBorder="1" applyAlignment="1" applyProtection="1">
      <alignment horizontal="center"/>
      <protection hidden="1"/>
    </xf>
    <xf numFmtId="0" fontId="4" fillId="3" borderId="15" xfId="0" applyFont="1" applyFill="1" applyBorder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6" fillId="3" borderId="16" xfId="0" applyFont="1" applyFill="1" applyBorder="1" applyAlignment="1" applyProtection="1">
      <alignment horizontal="center"/>
      <protection hidden="1"/>
    </xf>
    <xf numFmtId="0" fontId="6" fillId="3" borderId="28" xfId="0" applyFont="1" applyFill="1" applyBorder="1" applyAlignment="1" applyProtection="1">
      <alignment horizontal="center"/>
      <protection hidden="1"/>
    </xf>
    <xf numFmtId="0" fontId="6" fillId="3" borderId="17" xfId="0" applyFont="1" applyFill="1" applyBorder="1" applyAlignment="1" applyProtection="1">
      <alignment horizontal="center" wrapText="1"/>
      <protection hidden="1"/>
    </xf>
    <xf numFmtId="0" fontId="6" fillId="3" borderId="30" xfId="0" applyFont="1" applyFill="1" applyBorder="1" applyAlignment="1" applyProtection="1">
      <alignment horizontal="center" wrapText="1"/>
      <protection hidden="1"/>
    </xf>
    <xf numFmtId="0" fontId="13" fillId="3" borderId="12" xfId="0" applyFont="1" applyFill="1" applyBorder="1" applyAlignment="1" applyProtection="1">
      <alignment horizontal="center" wrapText="1"/>
      <protection hidden="1"/>
    </xf>
    <xf numFmtId="0" fontId="13" fillId="3" borderId="11" xfId="0" applyFont="1" applyFill="1" applyBorder="1" applyAlignment="1" applyProtection="1">
      <alignment horizontal="center" wrapText="1"/>
      <protection hidden="1"/>
    </xf>
    <xf numFmtId="0" fontId="6" fillId="3" borderId="18" xfId="0" applyFont="1" applyFill="1" applyBorder="1" applyAlignment="1" applyProtection="1">
      <alignment horizontal="center" wrapText="1"/>
      <protection hidden="1"/>
    </xf>
    <xf numFmtId="0" fontId="6" fillId="3" borderId="29" xfId="0" applyFont="1" applyFill="1" applyBorder="1" applyAlignment="1" applyProtection="1">
      <alignment horizontal="center" wrapText="1"/>
      <protection hidden="1"/>
    </xf>
    <xf numFmtId="0" fontId="6" fillId="3" borderId="0" xfId="0" applyFont="1" applyFill="1" applyAlignment="1" applyProtection="1">
      <alignment horizontal="center" wrapText="1"/>
      <protection hidden="1"/>
    </xf>
    <xf numFmtId="0" fontId="6" fillId="3" borderId="24" xfId="0" applyFont="1" applyFill="1" applyBorder="1" applyAlignment="1" applyProtection="1">
      <alignment horizontal="center"/>
      <protection hidden="1"/>
    </xf>
    <xf numFmtId="0" fontId="6" fillId="3" borderId="25" xfId="0" applyFont="1" applyFill="1" applyBorder="1" applyAlignment="1" applyProtection="1">
      <alignment horizontal="center"/>
      <protection hidden="1"/>
    </xf>
    <xf numFmtId="0" fontId="7" fillId="3" borderId="13" xfId="0" applyFont="1" applyFill="1" applyBorder="1" applyAlignment="1" applyProtection="1">
      <alignment horizontal="center"/>
      <protection hidden="1"/>
    </xf>
    <xf numFmtId="0" fontId="7" fillId="3" borderId="14" xfId="0" applyFont="1" applyFill="1" applyBorder="1" applyAlignment="1" applyProtection="1">
      <alignment horizontal="center"/>
      <protection hidden="1"/>
    </xf>
    <xf numFmtId="0" fontId="7" fillId="3" borderId="15" xfId="0" applyFont="1" applyFill="1" applyBorder="1" applyAlignment="1" applyProtection="1">
      <alignment horizontal="center"/>
      <protection hidden="1"/>
    </xf>
    <xf numFmtId="0" fontId="6" fillId="3" borderId="12" xfId="0" applyFont="1" applyFill="1" applyBorder="1" applyAlignment="1" applyProtection="1">
      <alignment horizontal="center" wrapText="1"/>
      <protection hidden="1"/>
    </xf>
    <xf numFmtId="0" fontId="6" fillId="3" borderId="20" xfId="0" applyFont="1" applyFill="1" applyBorder="1" applyAlignment="1" applyProtection="1">
      <alignment horizontal="center" wrapText="1"/>
      <protection hidden="1"/>
    </xf>
    <xf numFmtId="0" fontId="6" fillId="3" borderId="12" xfId="0" applyFont="1" applyFill="1" applyBorder="1" applyAlignment="1" applyProtection="1">
      <alignment horizontal="center"/>
      <protection hidden="1"/>
    </xf>
    <xf numFmtId="0" fontId="6" fillId="3" borderId="19" xfId="0" applyFont="1" applyFill="1" applyBorder="1" applyAlignment="1" applyProtection="1">
      <alignment horizontal="center"/>
      <protection hidden="1"/>
    </xf>
  </cellXfs>
  <cellStyles count="3">
    <cellStyle name="40% - Énfasis3" xfId="2" builtinId="39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D5398"/>
      <color rgb="FFFFCFD0"/>
      <color rgb="FFE7CAFC"/>
      <color rgb="FFE0A5F0"/>
      <color rgb="FFFF39AC"/>
      <color rgb="FFFF34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4234</xdr:colOff>
      <xdr:row>8</xdr:row>
      <xdr:rowOff>33867</xdr:rowOff>
    </xdr:from>
    <xdr:to>
      <xdr:col>12</xdr:col>
      <xdr:colOff>423333</xdr:colOff>
      <xdr:row>16</xdr:row>
      <xdr:rowOff>169333</xdr:rowOff>
    </xdr:to>
    <xdr:sp macro="" textlink="">
      <xdr:nvSpPr>
        <xdr:cNvPr id="2" name="Rectángulo redondeado 1">
          <a:extLst>
            <a:ext uri="{FF2B5EF4-FFF2-40B4-BE49-F238E27FC236}">
              <a16:creationId xmlns:a16="http://schemas.microsoft.com/office/drawing/2014/main" id="{029265EF-F81F-279D-78E1-1713508A3B85}"/>
            </a:ext>
          </a:extLst>
        </xdr:cNvPr>
        <xdr:cNvSpPr/>
      </xdr:nvSpPr>
      <xdr:spPr>
        <a:xfrm>
          <a:off x="1602682" y="3011798"/>
          <a:ext cx="14827030" cy="2215638"/>
        </a:xfrm>
        <a:prstGeom prst="roundRect">
          <a:avLst/>
        </a:prstGeom>
        <a:noFill/>
        <a:ln w="57150"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321733</xdr:colOff>
      <xdr:row>21</xdr:row>
      <xdr:rowOff>186266</xdr:rowOff>
    </xdr:from>
    <xdr:to>
      <xdr:col>12</xdr:col>
      <xdr:colOff>67734</xdr:colOff>
      <xdr:row>26</xdr:row>
      <xdr:rowOff>33865</xdr:rowOff>
    </xdr:to>
    <xdr:sp macro="" textlink="">
      <xdr:nvSpPr>
        <xdr:cNvPr id="7" name="Rectángulo redondeado 6">
          <a:extLst>
            <a:ext uri="{FF2B5EF4-FFF2-40B4-BE49-F238E27FC236}">
              <a16:creationId xmlns:a16="http://schemas.microsoft.com/office/drawing/2014/main" id="{2A9CEF11-B9FB-F14A-B07E-28E09B6E5DB5}"/>
            </a:ext>
          </a:extLst>
        </xdr:cNvPr>
        <xdr:cNvSpPr/>
      </xdr:nvSpPr>
      <xdr:spPr>
        <a:xfrm>
          <a:off x="1524000" y="6502399"/>
          <a:ext cx="14562667" cy="2048933"/>
        </a:xfrm>
        <a:prstGeom prst="roundRect">
          <a:avLst/>
        </a:prstGeom>
        <a:noFill/>
        <a:ln w="136525" cap="sq">
          <a:solidFill>
            <a:schemeClr val="tx2">
              <a:lumMod val="40000"/>
              <a:lumOff val="60000"/>
            </a:schemeClr>
          </a:solidFill>
          <a:miter lim="800000"/>
        </a:ln>
        <a:effectLst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2</xdr:col>
      <xdr:colOff>1183898</xdr:colOff>
      <xdr:row>0</xdr:row>
      <xdr:rowOff>0</xdr:rowOff>
    </xdr:from>
    <xdr:to>
      <xdr:col>9</xdr:col>
      <xdr:colOff>1097797</xdr:colOff>
      <xdr:row>3</xdr:row>
      <xdr:rowOff>391926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D226190-CC62-50C8-92F5-2AE127AED4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32" t="12000" r="1129" b="19004"/>
        <a:stretch/>
      </xdr:blipFill>
      <xdr:spPr>
        <a:xfrm>
          <a:off x="2755254" y="0"/>
          <a:ext cx="9643390" cy="20924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861017</xdr:rowOff>
    </xdr:from>
    <xdr:to>
      <xdr:col>17</xdr:col>
      <xdr:colOff>21525</xdr:colOff>
      <xdr:row>5</xdr:row>
      <xdr:rowOff>43051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9CC0EC-C341-F615-170E-2D856D800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1485254"/>
          <a:ext cx="20104745" cy="968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547FD-92F8-8E4F-BB3E-D4143E627DA0}">
  <dimension ref="A1:BV195"/>
  <sheetViews>
    <sheetView tabSelected="1" topLeftCell="A7" zoomScale="110" zoomScaleNormal="58" zoomScalePageLayoutView="56" workbookViewId="0">
      <selection activeCell="H24" sqref="H24:H26"/>
    </sheetView>
  </sheetViews>
  <sheetFormatPr baseColWidth="10" defaultRowHeight="16" x14ac:dyDescent="0.2"/>
  <cols>
    <col min="1" max="1" width="15.6640625" style="1" customWidth="1"/>
    <col min="2" max="2" width="5.1640625" style="1" customWidth="1"/>
    <col min="3" max="3" width="16.6640625" style="1" customWidth="1"/>
    <col min="4" max="5" width="16.5" style="1" customWidth="1"/>
    <col min="6" max="6" width="19.6640625" style="1" customWidth="1"/>
    <col min="7" max="7" width="15.1640625" style="1" customWidth="1"/>
    <col min="8" max="8" width="17.1640625" style="1" customWidth="1"/>
    <col min="9" max="9" width="26" style="1" customWidth="1"/>
    <col min="10" max="10" width="23" style="1" customWidth="1"/>
    <col min="11" max="11" width="14.6640625" style="1" customWidth="1"/>
    <col min="12" max="12" width="24" style="1" customWidth="1"/>
    <col min="13" max="17" width="10.83203125" style="1"/>
    <col min="18" max="18" width="5.33203125" style="1" customWidth="1"/>
    <col min="19" max="26" width="10.83203125" style="1"/>
    <col min="27" max="27" width="17.6640625" style="1" customWidth="1"/>
    <col min="28" max="28" width="20.83203125" style="1" customWidth="1"/>
    <col min="29" max="29" width="14.83203125" style="1" customWidth="1"/>
    <col min="30" max="30" width="13.5" style="1" customWidth="1"/>
    <col min="31" max="31" width="17" style="1" customWidth="1"/>
    <col min="32" max="33" width="10.83203125" style="1"/>
    <col min="34" max="34" width="16" style="1" customWidth="1"/>
    <col min="35" max="38" width="10.83203125" style="1"/>
    <col min="39" max="39" width="20.33203125" style="1" customWidth="1"/>
    <col min="40" max="40" width="16.83203125" style="1" customWidth="1"/>
    <col min="41" max="41" width="23.33203125" style="1" customWidth="1"/>
    <col min="42" max="42" width="14.83203125" style="1" customWidth="1"/>
    <col min="43" max="43" width="14.33203125" style="1" customWidth="1"/>
    <col min="44" max="44" width="56" style="1" customWidth="1"/>
    <col min="45" max="45" width="17.6640625" style="1" customWidth="1"/>
    <col min="46" max="46" width="13.5" style="1" customWidth="1"/>
    <col min="47" max="16384" width="10.83203125" style="1"/>
  </cols>
  <sheetData>
    <row r="1" spans="1:74" ht="25" thickBot="1" x14ac:dyDescent="0.35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34"/>
      <c r="S1" s="37"/>
      <c r="T1" s="37"/>
      <c r="U1" s="37"/>
      <c r="V1" s="37"/>
      <c r="W1" s="37"/>
      <c r="X1" s="37"/>
      <c r="Y1" s="37"/>
      <c r="Z1" s="37"/>
      <c r="AA1" s="47"/>
      <c r="AB1" s="48"/>
      <c r="AC1" s="49"/>
      <c r="AD1" s="49"/>
      <c r="AE1" s="49"/>
      <c r="AF1" s="49"/>
      <c r="AG1" s="49" t="s">
        <v>13</v>
      </c>
      <c r="AH1" s="49"/>
      <c r="AI1" s="49"/>
      <c r="AJ1" s="96"/>
      <c r="AK1" s="67"/>
      <c r="AL1" s="147" t="s">
        <v>14</v>
      </c>
      <c r="AM1" s="150" t="s">
        <v>15</v>
      </c>
      <c r="AN1" s="151"/>
      <c r="AO1" s="151"/>
      <c r="AP1" s="151"/>
      <c r="AQ1" s="151"/>
      <c r="AR1" s="151"/>
      <c r="AS1" s="151"/>
      <c r="AT1" s="151"/>
      <c r="AU1" s="152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2"/>
      <c r="BR1" s="2"/>
      <c r="BS1" s="2"/>
      <c r="BT1" s="2"/>
      <c r="BU1" s="2"/>
      <c r="BV1" s="2"/>
    </row>
    <row r="2" spans="1:74" ht="24" x14ac:dyDescent="0.3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34"/>
      <c r="S2" s="37"/>
      <c r="T2" s="37"/>
      <c r="U2" s="37"/>
      <c r="V2" s="37"/>
      <c r="W2" s="37"/>
      <c r="X2" s="37"/>
      <c r="Y2" s="37"/>
      <c r="Z2" s="37"/>
      <c r="AA2" s="50" t="s">
        <v>14</v>
      </c>
      <c r="AB2" s="51" t="s">
        <v>16</v>
      </c>
      <c r="AC2" s="52" t="s">
        <v>17</v>
      </c>
      <c r="AD2" s="53" t="s">
        <v>18</v>
      </c>
      <c r="AE2" s="51" t="s">
        <v>16</v>
      </c>
      <c r="AF2" s="52" t="s">
        <v>17</v>
      </c>
      <c r="AG2" s="53" t="s">
        <v>18</v>
      </c>
      <c r="AH2" s="51" t="s">
        <v>16</v>
      </c>
      <c r="AI2" s="52" t="s">
        <v>17</v>
      </c>
      <c r="AJ2" s="53" t="s">
        <v>18</v>
      </c>
      <c r="AK2" s="66"/>
      <c r="AL2" s="148"/>
      <c r="AM2" s="51" t="s">
        <v>16</v>
      </c>
      <c r="AN2" s="52" t="s">
        <v>17</v>
      </c>
      <c r="AO2" s="53" t="s">
        <v>18</v>
      </c>
      <c r="AP2" s="51" t="s">
        <v>16</v>
      </c>
      <c r="AQ2" s="52" t="s">
        <v>17</v>
      </c>
      <c r="AR2" s="53" t="s">
        <v>18</v>
      </c>
      <c r="AS2" s="51" t="s">
        <v>16</v>
      </c>
      <c r="AT2" s="52" t="s">
        <v>17</v>
      </c>
      <c r="AU2" s="53" t="s">
        <v>18</v>
      </c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2"/>
      <c r="BR2" s="2"/>
      <c r="BS2" s="2"/>
      <c r="BT2" s="2"/>
      <c r="BU2" s="2"/>
      <c r="BV2" s="2"/>
    </row>
    <row r="3" spans="1:74" ht="85" customHeight="1" thickBot="1" x14ac:dyDescent="0.4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34"/>
      <c r="S3" s="37"/>
      <c r="T3" s="37"/>
      <c r="U3" s="37"/>
      <c r="V3" s="37"/>
      <c r="W3" s="37"/>
      <c r="X3" s="37"/>
      <c r="Y3" s="37"/>
      <c r="Z3" s="37"/>
      <c r="AA3" s="54"/>
      <c r="AB3" s="55" t="s">
        <v>19</v>
      </c>
      <c r="AC3" s="56" t="s">
        <v>19</v>
      </c>
      <c r="AD3" s="57" t="s">
        <v>20</v>
      </c>
      <c r="AE3" s="55" t="s">
        <v>21</v>
      </c>
      <c r="AF3" s="56" t="s">
        <v>21</v>
      </c>
      <c r="AG3" s="57" t="s">
        <v>22</v>
      </c>
      <c r="AH3" s="55" t="s">
        <v>23</v>
      </c>
      <c r="AI3" s="56" t="s">
        <v>23</v>
      </c>
      <c r="AJ3" s="57" t="s">
        <v>24</v>
      </c>
      <c r="AK3" s="66"/>
      <c r="AL3" s="149"/>
      <c r="AM3" s="55" t="s">
        <v>19</v>
      </c>
      <c r="AN3" s="56" t="s">
        <v>25</v>
      </c>
      <c r="AO3" s="57" t="s">
        <v>20</v>
      </c>
      <c r="AP3" s="55" t="s">
        <v>21</v>
      </c>
      <c r="AQ3" s="56" t="s">
        <v>21</v>
      </c>
      <c r="AR3" s="57" t="s">
        <v>22</v>
      </c>
      <c r="AS3" s="55" t="s">
        <v>24</v>
      </c>
      <c r="AT3" s="56" t="s">
        <v>24</v>
      </c>
      <c r="AU3" s="57" t="s">
        <v>24</v>
      </c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2"/>
      <c r="BR3" s="2"/>
      <c r="BS3" s="2"/>
      <c r="BT3" s="2"/>
      <c r="BU3" s="2"/>
      <c r="BV3" s="2"/>
    </row>
    <row r="4" spans="1:74" ht="32" customHeight="1" x14ac:dyDescent="0.3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34"/>
      <c r="S4" s="37"/>
      <c r="T4" s="37"/>
      <c r="U4" s="37"/>
      <c r="V4" s="37"/>
      <c r="W4" s="37"/>
      <c r="X4" s="37"/>
      <c r="Y4" s="37"/>
      <c r="Z4" s="37"/>
      <c r="AA4" s="58" t="s">
        <v>26</v>
      </c>
      <c r="AB4" s="59">
        <v>2.0350999999999999</v>
      </c>
      <c r="AC4" s="60"/>
      <c r="AD4" s="61"/>
      <c r="AE4" s="59">
        <v>2.0625</v>
      </c>
      <c r="AF4" s="60"/>
      <c r="AG4" s="61"/>
      <c r="AH4" s="59"/>
      <c r="AI4" s="60"/>
      <c r="AJ4" s="61"/>
      <c r="AK4" s="60"/>
      <c r="AL4" s="58" t="s">
        <v>26</v>
      </c>
      <c r="AM4" s="59">
        <v>2.0468000000000002</v>
      </c>
      <c r="AN4" s="60"/>
      <c r="AO4" s="61"/>
      <c r="AP4" s="59">
        <v>2.1739999999999999</v>
      </c>
      <c r="AQ4" s="60"/>
      <c r="AR4" s="61"/>
      <c r="AS4" s="59"/>
      <c r="AT4" s="60"/>
      <c r="AU4" s="61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2"/>
      <c r="BR4" s="2"/>
      <c r="BS4" s="2"/>
      <c r="BT4" s="2"/>
      <c r="BU4" s="2"/>
      <c r="BV4" s="2"/>
    </row>
    <row r="5" spans="1:74" ht="24" x14ac:dyDescent="0.3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34"/>
      <c r="S5" s="37"/>
      <c r="T5" s="37"/>
      <c r="U5" s="37"/>
      <c r="V5" s="37"/>
      <c r="W5" s="37"/>
      <c r="X5" s="37"/>
      <c r="Y5" s="37"/>
      <c r="Z5" s="37"/>
      <c r="AA5" s="58" t="s">
        <v>27</v>
      </c>
      <c r="AB5" s="59"/>
      <c r="AC5" s="60"/>
      <c r="AD5" s="61"/>
      <c r="AE5" s="59"/>
      <c r="AF5" s="60"/>
      <c r="AG5" s="61"/>
      <c r="AH5" s="59">
        <v>-8.0000000000000007E-5</v>
      </c>
      <c r="AI5" s="60"/>
      <c r="AJ5" s="61"/>
      <c r="AK5" s="60"/>
      <c r="AL5" s="58" t="s">
        <v>27</v>
      </c>
      <c r="AM5" s="59"/>
      <c r="AN5" s="60"/>
      <c r="AO5" s="61"/>
      <c r="AP5" s="59"/>
      <c r="AQ5" s="60"/>
      <c r="AR5" s="61"/>
      <c r="AS5" s="59">
        <v>-4.7800000000000002E-2</v>
      </c>
      <c r="AT5" s="60"/>
      <c r="AU5" s="61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2"/>
      <c r="BR5" s="2"/>
      <c r="BS5" s="2"/>
      <c r="BT5" s="2"/>
      <c r="BU5" s="2"/>
      <c r="BV5" s="2"/>
    </row>
    <row r="6" spans="1:74" ht="24" x14ac:dyDescent="0.3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34"/>
      <c r="S6" s="37"/>
      <c r="T6" s="37"/>
      <c r="U6" s="37"/>
      <c r="V6" s="37"/>
      <c r="W6" s="37"/>
      <c r="X6" s="37"/>
      <c r="Y6" s="37"/>
      <c r="Z6" s="37"/>
      <c r="AA6" s="58" t="s">
        <v>28</v>
      </c>
      <c r="AB6" s="59">
        <v>-1.15E-2</v>
      </c>
      <c r="AC6" s="60">
        <v>8.5000000000000006E-2</v>
      </c>
      <c r="AD6" s="61">
        <v>-0.02</v>
      </c>
      <c r="AE6" s="59">
        <v>4.4200000000000003E-2</v>
      </c>
      <c r="AF6" s="60">
        <v>5.0999999999999997E-2</v>
      </c>
      <c r="AG6" s="61">
        <v>-0.25</v>
      </c>
      <c r="AH6" s="59">
        <v>-5.9400000000000001E-2</v>
      </c>
      <c r="AI6" s="60">
        <v>2.3999999999999998E-3</v>
      </c>
      <c r="AJ6" s="61">
        <v>0.19</v>
      </c>
      <c r="AK6" s="60"/>
      <c r="AL6" s="58" t="s">
        <v>28</v>
      </c>
      <c r="AM6" s="59">
        <v>2.3599999999999999E-2</v>
      </c>
      <c r="AN6" s="60">
        <v>0.108</v>
      </c>
      <c r="AO6" s="61">
        <v>0.37</v>
      </c>
      <c r="AP6" s="59">
        <v>7.0999999999999994E-2</v>
      </c>
      <c r="AQ6" s="60">
        <v>9.4E-2</v>
      </c>
      <c r="AR6" s="61">
        <v>0.34</v>
      </c>
      <c r="AS6" s="59">
        <v>-4.3827999999999996</v>
      </c>
      <c r="AT6" s="60">
        <v>1.1900000000000001E-3</v>
      </c>
      <c r="AU6" s="61">
        <v>0.34</v>
      </c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2"/>
      <c r="BR6" s="2"/>
      <c r="BS6" s="2"/>
      <c r="BT6" s="2"/>
      <c r="BU6" s="2"/>
      <c r="BV6" s="2"/>
    </row>
    <row r="7" spans="1:74" ht="58" thickBot="1" x14ac:dyDescent="0.5">
      <c r="A7" s="118"/>
      <c r="B7" s="118"/>
      <c r="C7" s="141" t="s">
        <v>71</v>
      </c>
      <c r="D7" s="141"/>
      <c r="E7" s="141"/>
      <c r="F7" s="141"/>
      <c r="G7" s="141"/>
      <c r="H7" s="141"/>
      <c r="I7" s="141"/>
      <c r="J7" s="141"/>
      <c r="K7" s="141"/>
      <c r="L7" s="141"/>
      <c r="M7" s="118"/>
      <c r="N7" s="118"/>
      <c r="O7" s="118"/>
      <c r="P7" s="118"/>
      <c r="Q7" s="118"/>
      <c r="R7" s="134"/>
      <c r="S7" s="37"/>
      <c r="T7" s="37"/>
      <c r="U7" s="37"/>
      <c r="V7" s="37"/>
      <c r="W7" s="37"/>
      <c r="X7" s="37"/>
      <c r="Y7" s="37"/>
      <c r="Z7" s="37"/>
      <c r="AA7" s="62" t="s">
        <v>29</v>
      </c>
      <c r="AB7" s="63">
        <v>-9.23</v>
      </c>
      <c r="AC7" s="64">
        <v>-2.4020000000000001</v>
      </c>
      <c r="AD7" s="65">
        <v>1.23</v>
      </c>
      <c r="AE7" s="63">
        <v>-9.3879999999999999</v>
      </c>
      <c r="AF7" s="64">
        <v>-2.2719999999999998</v>
      </c>
      <c r="AG7" s="65">
        <v>1.61</v>
      </c>
      <c r="AH7" s="63">
        <v>4.6536200000000001</v>
      </c>
      <c r="AI7" s="64">
        <v>-2.8601999999999999</v>
      </c>
      <c r="AJ7" s="65">
        <v>2.84</v>
      </c>
      <c r="AK7" s="37"/>
      <c r="AL7" s="62" t="s">
        <v>29</v>
      </c>
      <c r="AM7" s="63">
        <v>-9.2954000000000008</v>
      </c>
      <c r="AN7" s="64">
        <v>-2.4300000000000002</v>
      </c>
      <c r="AO7" s="65">
        <v>-0.22</v>
      </c>
      <c r="AP7" s="63">
        <v>-9.9130000000000003</v>
      </c>
      <c r="AQ7" s="64">
        <v>-2.4239999999999999</v>
      </c>
      <c r="AR7" s="65">
        <v>-0.36</v>
      </c>
      <c r="AS7" s="63">
        <v>105.5463</v>
      </c>
      <c r="AT7" s="64">
        <v>5.8700000000000002E-2</v>
      </c>
      <c r="AU7" s="65">
        <v>2.25</v>
      </c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2"/>
      <c r="BR7" s="2"/>
      <c r="BS7" s="2"/>
      <c r="BT7" s="2"/>
      <c r="BU7" s="2"/>
      <c r="BV7" s="2"/>
    </row>
    <row r="8" spans="1:74" ht="17" x14ac:dyDescent="0.2">
      <c r="A8" s="118"/>
      <c r="B8" s="118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18"/>
      <c r="N8" s="118"/>
      <c r="O8" s="118"/>
      <c r="P8" s="118"/>
      <c r="Q8" s="118"/>
      <c r="R8" s="13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2"/>
      <c r="BR8" s="2"/>
      <c r="BS8" s="2"/>
      <c r="BT8" s="2"/>
      <c r="BU8" s="2"/>
      <c r="BV8" s="2"/>
    </row>
    <row r="9" spans="1:74" x14ac:dyDescent="0.2">
      <c r="A9" s="118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8"/>
      <c r="M9" s="118"/>
      <c r="N9" s="118"/>
      <c r="O9" s="118"/>
      <c r="P9" s="118"/>
      <c r="Q9" s="118"/>
      <c r="R9" s="13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2"/>
      <c r="BR9" s="2"/>
      <c r="BS9" s="2"/>
      <c r="BT9" s="2"/>
      <c r="BU9" s="2"/>
      <c r="BV9" s="2"/>
    </row>
    <row r="10" spans="1:74" ht="27" customHeight="1" x14ac:dyDescent="0.3">
      <c r="A10" s="118"/>
      <c r="B10" s="118"/>
      <c r="C10" s="107" t="s">
        <v>36</v>
      </c>
      <c r="D10" s="146"/>
      <c r="E10" s="146"/>
      <c r="F10" s="146"/>
      <c r="G10" s="146"/>
      <c r="H10" s="146"/>
      <c r="I10" s="107" t="s">
        <v>37</v>
      </c>
      <c r="J10" s="142">
        <v>45276</v>
      </c>
      <c r="K10" s="142"/>
      <c r="L10" s="138"/>
      <c r="M10" s="118"/>
      <c r="N10" s="118"/>
      <c r="O10" s="118"/>
      <c r="P10" s="118"/>
      <c r="Q10" s="118"/>
      <c r="R10" s="134"/>
      <c r="S10" s="37"/>
      <c r="T10" s="37"/>
      <c r="U10" s="37"/>
      <c r="V10" s="37"/>
      <c r="W10" s="37"/>
      <c r="X10" s="37"/>
      <c r="Y10" s="37"/>
      <c r="Z10" s="37"/>
      <c r="AA10" s="153"/>
      <c r="AB10" s="153"/>
      <c r="AC10" s="153"/>
      <c r="AD10" s="153"/>
      <c r="AE10" s="153"/>
      <c r="AF10" s="153"/>
      <c r="AG10" s="153"/>
      <c r="AH10" s="153"/>
      <c r="AI10" s="37"/>
      <c r="AJ10" s="37"/>
      <c r="AK10" s="37"/>
      <c r="AL10" s="153"/>
      <c r="AM10" s="153"/>
      <c r="AN10" s="153"/>
      <c r="AO10" s="153"/>
      <c r="AP10" s="153"/>
      <c r="AQ10" s="153"/>
      <c r="AR10" s="153"/>
      <c r="AS10" s="153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2"/>
      <c r="BR10" s="2"/>
      <c r="BS10" s="2"/>
      <c r="BT10" s="2"/>
      <c r="BU10" s="2"/>
      <c r="BV10" s="2"/>
    </row>
    <row r="11" spans="1:74" ht="13" customHeight="1" x14ac:dyDescent="0.3">
      <c r="A11" s="118"/>
      <c r="B11" s="118"/>
      <c r="C11" s="118"/>
      <c r="D11" s="108"/>
      <c r="E11" s="108"/>
      <c r="F11" s="108"/>
      <c r="G11" s="108"/>
      <c r="H11" s="108"/>
      <c r="I11" s="108"/>
      <c r="J11" s="108"/>
      <c r="K11" s="108"/>
      <c r="L11" s="118"/>
      <c r="M11" s="118"/>
      <c r="N11" s="118"/>
      <c r="O11" s="118"/>
      <c r="P11" s="118"/>
      <c r="Q11" s="118"/>
      <c r="R11" s="134"/>
      <c r="S11" s="37"/>
      <c r="T11" s="37"/>
      <c r="U11" s="37"/>
      <c r="V11" s="37"/>
      <c r="W11" s="37"/>
      <c r="X11" s="37"/>
      <c r="Y11" s="37"/>
      <c r="Z11" s="37"/>
      <c r="AA11" s="67"/>
      <c r="AB11" s="67"/>
      <c r="AC11" s="67"/>
      <c r="AD11" s="67"/>
      <c r="AE11" s="67"/>
      <c r="AF11" s="67"/>
      <c r="AG11" s="67"/>
      <c r="AH11" s="67"/>
      <c r="AI11" s="37"/>
      <c r="AJ11" s="37"/>
      <c r="AK11" s="37"/>
      <c r="AL11" s="67"/>
      <c r="AM11" s="67"/>
      <c r="AN11" s="67"/>
      <c r="AO11" s="67"/>
      <c r="AP11" s="67"/>
      <c r="AQ11" s="67"/>
      <c r="AR11" s="67"/>
      <c r="AS11" s="6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2"/>
      <c r="BR11" s="2"/>
      <c r="BS11" s="2"/>
      <c r="BT11" s="2"/>
      <c r="BU11" s="2"/>
      <c r="BV11" s="2"/>
    </row>
    <row r="12" spans="1:74" ht="26" customHeight="1" thickBot="1" x14ac:dyDescent="0.35">
      <c r="A12" s="118"/>
      <c r="B12" s="118"/>
      <c r="C12" s="107" t="s">
        <v>38</v>
      </c>
      <c r="D12" s="107"/>
      <c r="E12" s="142">
        <v>25027</v>
      </c>
      <c r="F12" s="142"/>
      <c r="G12" s="142"/>
      <c r="H12" s="142"/>
      <c r="I12" s="107" t="s">
        <v>39</v>
      </c>
      <c r="J12" s="143"/>
      <c r="K12" s="143"/>
      <c r="L12" s="139"/>
      <c r="M12" s="118"/>
      <c r="N12" s="118"/>
      <c r="O12" s="118"/>
      <c r="P12" s="118"/>
      <c r="Q12" s="118"/>
      <c r="R12" s="134"/>
      <c r="S12" s="37"/>
      <c r="T12" s="37"/>
      <c r="U12" s="37"/>
      <c r="V12" s="37"/>
      <c r="W12" s="37"/>
      <c r="X12" s="37"/>
      <c r="Y12" s="37"/>
      <c r="Z12" s="37"/>
      <c r="AA12" s="68" t="s">
        <v>16</v>
      </c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68" t="s">
        <v>16</v>
      </c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2"/>
      <c r="BR12" s="2"/>
      <c r="BS12" s="2"/>
      <c r="BT12" s="2"/>
      <c r="BU12" s="2"/>
      <c r="BV12" s="2"/>
    </row>
    <row r="13" spans="1:74" ht="14" customHeight="1" x14ac:dyDescent="0.25">
      <c r="A13" s="118"/>
      <c r="B13" s="118"/>
      <c r="C13" s="118"/>
      <c r="D13" s="108"/>
      <c r="E13" s="108"/>
      <c r="F13" s="108"/>
      <c r="G13" s="108"/>
      <c r="H13" s="108"/>
      <c r="I13" s="108"/>
      <c r="J13" s="108"/>
      <c r="K13" s="108"/>
      <c r="L13" s="118"/>
      <c r="M13" s="118"/>
      <c r="N13" s="118"/>
      <c r="O13" s="118"/>
      <c r="P13" s="118"/>
      <c r="Q13" s="118"/>
      <c r="R13" s="134"/>
      <c r="S13" s="37"/>
      <c r="T13" s="37"/>
      <c r="U13" s="37"/>
      <c r="V13" s="37"/>
      <c r="W13" s="37"/>
      <c r="X13" s="37"/>
      <c r="Y13" s="37"/>
      <c r="Z13" s="37"/>
      <c r="AA13" s="154" t="s">
        <v>56</v>
      </c>
      <c r="AB13" s="69" t="s">
        <v>30</v>
      </c>
      <c r="AC13" s="69"/>
      <c r="AD13" s="69"/>
      <c r="AE13" s="69"/>
      <c r="AF13" s="156" t="s">
        <v>31</v>
      </c>
      <c r="AG13" s="160" t="s">
        <v>47</v>
      </c>
      <c r="AH13" s="37"/>
      <c r="AI13" s="37"/>
      <c r="AJ13" s="37"/>
      <c r="AK13" s="37"/>
      <c r="AL13" s="154" t="s">
        <v>56</v>
      </c>
      <c r="AM13" s="69" t="s">
        <v>30</v>
      </c>
      <c r="AN13" s="69"/>
      <c r="AO13" s="69"/>
      <c r="AP13" s="69"/>
      <c r="AQ13" s="156" t="s">
        <v>31</v>
      </c>
      <c r="AR13" s="160" t="s">
        <v>47</v>
      </c>
      <c r="AS13" s="162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2"/>
      <c r="BR13" s="2"/>
      <c r="BS13" s="2"/>
      <c r="BT13" s="2"/>
      <c r="BU13" s="2"/>
      <c r="BV13" s="2"/>
    </row>
    <row r="14" spans="1:74" ht="28" customHeight="1" x14ac:dyDescent="0.3">
      <c r="A14" s="118"/>
      <c r="B14" s="117"/>
      <c r="C14" s="107" t="s">
        <v>40</v>
      </c>
      <c r="D14" s="140">
        <f>INT(J10-E12)/365.25</f>
        <v>55.43874058863792</v>
      </c>
      <c r="E14" s="113"/>
      <c r="F14" s="110"/>
      <c r="G14" s="111" t="s">
        <v>65</v>
      </c>
      <c r="H14" s="115" t="s">
        <v>16</v>
      </c>
      <c r="I14" s="111" t="s">
        <v>63</v>
      </c>
      <c r="J14" s="116">
        <v>62</v>
      </c>
      <c r="K14" s="111" t="s">
        <v>64</v>
      </c>
      <c r="L14" s="116">
        <v>165</v>
      </c>
      <c r="M14" s="118"/>
      <c r="N14" s="118"/>
      <c r="O14" s="118"/>
      <c r="P14" s="118"/>
      <c r="Q14" s="118"/>
      <c r="R14" s="134"/>
      <c r="S14" s="37"/>
      <c r="T14" s="37"/>
      <c r="U14" s="37"/>
      <c r="V14" s="37"/>
      <c r="W14" s="37"/>
      <c r="X14" s="37"/>
      <c r="Y14" s="37"/>
      <c r="Z14" s="37"/>
      <c r="AA14" s="155"/>
      <c r="AB14" s="70" t="s">
        <v>32</v>
      </c>
      <c r="AC14" s="70" t="s">
        <v>33</v>
      </c>
      <c r="AD14" s="70" t="s">
        <v>34</v>
      </c>
      <c r="AE14" s="70" t="s">
        <v>35</v>
      </c>
      <c r="AF14" s="157"/>
      <c r="AG14" s="161"/>
      <c r="AH14" s="37"/>
      <c r="AI14" s="37"/>
      <c r="AJ14" s="37"/>
      <c r="AK14" s="37"/>
      <c r="AL14" s="155"/>
      <c r="AM14" s="70" t="s">
        <v>32</v>
      </c>
      <c r="AN14" s="70" t="s">
        <v>33</v>
      </c>
      <c r="AO14" s="70" t="s">
        <v>34</v>
      </c>
      <c r="AP14" s="70" t="s">
        <v>35</v>
      </c>
      <c r="AQ14" s="157"/>
      <c r="AR14" s="161"/>
      <c r="AS14" s="162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2"/>
      <c r="BR14" s="2"/>
      <c r="BS14" s="2"/>
      <c r="BT14" s="2"/>
      <c r="BU14" s="2"/>
      <c r="BV14" s="2"/>
    </row>
    <row r="15" spans="1:74" ht="15" customHeight="1" x14ac:dyDescent="0.3">
      <c r="A15" s="118"/>
      <c r="B15" s="117"/>
      <c r="C15" s="118"/>
      <c r="D15" s="108"/>
      <c r="E15" s="108"/>
      <c r="F15" s="108"/>
      <c r="G15" s="108"/>
      <c r="H15" s="114"/>
      <c r="I15" s="114"/>
      <c r="J15" s="114"/>
      <c r="K15" s="114"/>
      <c r="L15" s="114"/>
      <c r="M15" s="118"/>
      <c r="N15" s="118"/>
      <c r="O15" s="118"/>
      <c r="P15" s="118"/>
      <c r="Q15" s="118"/>
      <c r="R15" s="134"/>
      <c r="S15" s="37"/>
      <c r="T15" s="37"/>
      <c r="U15" s="37"/>
      <c r="V15" s="37"/>
      <c r="W15" s="37"/>
      <c r="X15" s="37"/>
      <c r="Y15" s="37"/>
      <c r="Z15" s="37"/>
      <c r="AA15" s="71" t="s">
        <v>45</v>
      </c>
      <c r="AB15" s="3">
        <f>LN(L14)*$AB$4</f>
        <v>10.39110963393507</v>
      </c>
      <c r="AC15" s="3">
        <f>LN(D14)*$AB$6</f>
        <v>-4.6175704336637299E-2</v>
      </c>
      <c r="AD15" s="4">
        <f>$AB$7</f>
        <v>-9.23</v>
      </c>
      <c r="AE15" s="5">
        <f>VLOOKUP($D14,Splines!$B$2:$K$306,2)</f>
        <v>-0.12020889794009193</v>
      </c>
      <c r="AF15" s="6">
        <f>AB15+AC15+AD15+AE15</f>
        <v>0.9947250316583407</v>
      </c>
      <c r="AG15" s="7">
        <f>EXP(AF15)</f>
        <v>2.703980729952157</v>
      </c>
      <c r="AH15" s="37"/>
      <c r="AI15" s="37"/>
      <c r="AJ15" s="37"/>
      <c r="AK15" s="37"/>
      <c r="AL15" s="71" t="s">
        <v>45</v>
      </c>
      <c r="AM15" s="3">
        <f>LN(L14)*$AM$4</f>
        <v>10.450849195979709</v>
      </c>
      <c r="AN15" s="3">
        <f>LN(D14)*$AM$6</f>
        <v>9.476057585605567E-2</v>
      </c>
      <c r="AO15" s="4">
        <f>$AM$7</f>
        <v>-9.2954000000000008</v>
      </c>
      <c r="AP15" s="5">
        <f>VLOOKUP($D14,Splines!$O$2:$Y$310,2)</f>
        <v>-4.3247047548689466E-2</v>
      </c>
      <c r="AQ15" s="6">
        <f>AM15+AN15+AO15+AP15</f>
        <v>1.2069627242870737</v>
      </c>
      <c r="AR15" s="7">
        <f>EXP(AQ15)</f>
        <v>3.3433146474331621</v>
      </c>
      <c r="AS15" s="7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2"/>
      <c r="BR15" s="2"/>
      <c r="BS15" s="2"/>
      <c r="BT15" s="2"/>
      <c r="BU15" s="2"/>
      <c r="BV15" s="2"/>
    </row>
    <row r="16" spans="1:74" ht="24" x14ac:dyDescent="0.3">
      <c r="A16" s="118"/>
      <c r="B16" s="117"/>
      <c r="C16" s="111" t="s">
        <v>41</v>
      </c>
      <c r="D16" s="118"/>
      <c r="E16" s="145"/>
      <c r="F16" s="145"/>
      <c r="G16" s="145"/>
      <c r="H16" s="145"/>
      <c r="I16" s="145"/>
      <c r="J16" s="108"/>
      <c r="K16" s="108"/>
      <c r="L16" s="108"/>
      <c r="M16" s="118"/>
      <c r="N16" s="118"/>
      <c r="O16" s="118"/>
      <c r="P16" s="118"/>
      <c r="Q16" s="118"/>
      <c r="R16" s="134"/>
      <c r="S16" s="37"/>
      <c r="T16" s="37"/>
      <c r="U16" s="37"/>
      <c r="V16" s="37"/>
      <c r="W16" s="37"/>
      <c r="X16" s="37"/>
      <c r="Y16" s="37"/>
      <c r="Z16" s="37"/>
      <c r="AA16" s="71" t="s">
        <v>22</v>
      </c>
      <c r="AB16" s="3">
        <f>LN(L14)*$AE$4</f>
        <v>10.531012539919947</v>
      </c>
      <c r="AC16" s="3">
        <f>LN(D14)*$AE$6</f>
        <v>0.17747531579820597</v>
      </c>
      <c r="AD16" s="4">
        <f>$AE$7</f>
        <v>-9.3879999999999999</v>
      </c>
      <c r="AE16" s="5">
        <f>VLOOKUP($D14,Splines!$B$2:$K$306,5)</f>
        <v>-0.10351345537838696</v>
      </c>
      <c r="AF16" s="6">
        <f>AB16+AC16+AD16+AE16</f>
        <v>1.2169744003397671</v>
      </c>
      <c r="AG16" s="7">
        <f>EXP(AF16)</f>
        <v>3.376954947528533</v>
      </c>
      <c r="AH16" s="37"/>
      <c r="AI16" s="37"/>
      <c r="AJ16" s="37"/>
      <c r="AK16" s="37"/>
      <c r="AL16" s="71" t="s">
        <v>22</v>
      </c>
      <c r="AM16" s="3">
        <f>LN(L14)*$AP$4</f>
        <v>11.100325460259862</v>
      </c>
      <c r="AN16" s="3">
        <f>LN(D14)*$AP$6</f>
        <v>0.2850847832957607</v>
      </c>
      <c r="AO16" s="4">
        <f>$AP$7</f>
        <v>-9.9130000000000003</v>
      </c>
      <c r="AP16" s="5">
        <f>VLOOKUP($D14,Splines!$O$2:$Y$310,5)</f>
        <v>-3.5068786746796476E-2</v>
      </c>
      <c r="AQ16" s="6">
        <f>AM16+AN16+AO16+AP16</f>
        <v>1.4373414568088254</v>
      </c>
      <c r="AR16" s="7">
        <f>EXP(AQ16)</f>
        <v>4.2094898172875652</v>
      </c>
      <c r="AS16" s="7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2"/>
      <c r="BR16" s="2"/>
      <c r="BS16" s="2"/>
      <c r="BT16" s="2"/>
      <c r="BU16" s="2"/>
      <c r="BV16" s="2"/>
    </row>
    <row r="17" spans="1:74" ht="25" thickBot="1" x14ac:dyDescent="0.35">
      <c r="A17" s="118"/>
      <c r="B17" s="117"/>
      <c r="C17" s="38"/>
      <c r="D17" s="111"/>
      <c r="E17" s="112"/>
      <c r="F17" s="137"/>
      <c r="G17" s="137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34"/>
      <c r="S17" s="37"/>
      <c r="T17" s="37"/>
      <c r="U17" s="37"/>
      <c r="V17" s="37"/>
      <c r="W17" s="37"/>
      <c r="X17" s="37"/>
      <c r="Y17" s="37"/>
      <c r="Z17" s="37"/>
      <c r="AA17" s="72" t="s">
        <v>46</v>
      </c>
      <c r="AB17" s="8">
        <f>$AH$5*L14</f>
        <v>-1.3200000000000002E-2</v>
      </c>
      <c r="AC17" s="8">
        <f>$AH$6*LN(D14)</f>
        <v>-0.23850755109532656</v>
      </c>
      <c r="AD17" s="9">
        <f>$AH$7</f>
        <v>4.6536200000000001</v>
      </c>
      <c r="AE17" s="10">
        <f>VLOOKUP($D14,Splines!$B$2:$K$306,8)</f>
        <v>-1.5835499890735072E-2</v>
      </c>
      <c r="AF17" s="11">
        <f>AB17+AC17+AD17+AE17</f>
        <v>4.3860769490139386</v>
      </c>
      <c r="AG17" s="12">
        <f>EXP(AF17)</f>
        <v>80.324682235893761</v>
      </c>
      <c r="AH17" s="37"/>
      <c r="AI17" s="37"/>
      <c r="AJ17" s="37"/>
      <c r="AK17" s="37"/>
      <c r="AL17" s="72" t="s">
        <v>46</v>
      </c>
      <c r="AM17" s="8">
        <f>$AS$5*L14</f>
        <v>-7.8870000000000005</v>
      </c>
      <c r="AN17" s="8">
        <f>$AS$6*LN(D14)</f>
        <v>-17.598163214488167</v>
      </c>
      <c r="AO17" s="9">
        <f>$AS$7</f>
        <v>105.5463</v>
      </c>
      <c r="AP17" s="10">
        <f>VLOOKUP($D14,Splines!$O$2:$Y$310,8)</f>
        <v>-0.50653601054789021</v>
      </c>
      <c r="AQ17" s="11">
        <f>AM17+AN17+AO17+AP17</f>
        <v>79.554600774963944</v>
      </c>
      <c r="AR17" s="97"/>
      <c r="AS17" s="7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2"/>
      <c r="BR17" s="2"/>
      <c r="BS17" s="2"/>
      <c r="BT17" s="2"/>
      <c r="BU17" s="2"/>
      <c r="BV17" s="2"/>
    </row>
    <row r="18" spans="1:74" ht="18" x14ac:dyDescent="0.2">
      <c r="A18" s="118"/>
      <c r="B18" s="136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34"/>
      <c r="S18" s="37"/>
      <c r="T18" s="37"/>
      <c r="U18" s="37"/>
      <c r="V18" s="37"/>
      <c r="W18" s="37"/>
      <c r="X18" s="37"/>
      <c r="Y18" s="37"/>
      <c r="Z18" s="37"/>
      <c r="AA18" s="73"/>
      <c r="AB18" s="74"/>
      <c r="AC18" s="74"/>
      <c r="AD18" s="75"/>
      <c r="AE18" s="76"/>
      <c r="AF18" s="77"/>
      <c r="AG18" s="37"/>
      <c r="AH18" s="37"/>
      <c r="AI18" s="37"/>
      <c r="AJ18" s="37"/>
      <c r="AK18" s="37"/>
      <c r="AL18" s="73"/>
      <c r="AM18" s="74"/>
      <c r="AN18" s="74"/>
      <c r="AO18" s="75"/>
      <c r="AP18" s="76"/>
      <c r="AQ18" s="77"/>
      <c r="AR18" s="37"/>
      <c r="AS18" s="7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2"/>
      <c r="BR18" s="2"/>
      <c r="BS18" s="2"/>
      <c r="BT18" s="2"/>
      <c r="BU18" s="2"/>
      <c r="BV18" s="2"/>
    </row>
    <row r="19" spans="1:74" ht="18" x14ac:dyDescent="0.2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4"/>
      <c r="S19" s="37"/>
      <c r="T19" s="37"/>
      <c r="U19" s="37"/>
      <c r="V19" s="37"/>
      <c r="W19" s="37"/>
      <c r="X19" s="37"/>
      <c r="Y19" s="37"/>
      <c r="Z19" s="37"/>
      <c r="AA19" s="73"/>
      <c r="AB19" s="74"/>
      <c r="AC19" s="74"/>
      <c r="AD19" s="75"/>
      <c r="AE19" s="76"/>
      <c r="AF19" s="77"/>
      <c r="AG19" s="37"/>
      <c r="AH19" s="37"/>
      <c r="AI19" s="37"/>
      <c r="AJ19" s="37"/>
      <c r="AK19" s="37"/>
      <c r="AL19" s="73"/>
      <c r="AM19" s="74"/>
      <c r="AN19" s="74"/>
      <c r="AO19" s="75"/>
      <c r="AP19" s="76"/>
      <c r="AQ19" s="77"/>
      <c r="AR19" s="37"/>
      <c r="AS19" s="7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2"/>
      <c r="BR19" s="2"/>
      <c r="BS19" s="2"/>
      <c r="BT19" s="2"/>
      <c r="BU19" s="2"/>
      <c r="BV19" s="2"/>
    </row>
    <row r="20" spans="1:74" ht="18" customHeight="1" thickBot="1" x14ac:dyDescent="0.35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4"/>
      <c r="S20" s="37"/>
      <c r="T20" s="37"/>
      <c r="U20" s="37"/>
      <c r="V20" s="37"/>
      <c r="W20" s="37"/>
      <c r="X20" s="37"/>
      <c r="Y20" s="37"/>
      <c r="Z20" s="37"/>
      <c r="AA20" s="68" t="s">
        <v>17</v>
      </c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68" t="s">
        <v>17</v>
      </c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2"/>
      <c r="BR20" s="2"/>
      <c r="BS20" s="2"/>
      <c r="BT20" s="2"/>
      <c r="BU20" s="2"/>
      <c r="BV20" s="2"/>
    </row>
    <row r="21" spans="1:74" ht="20" customHeight="1" thickBot="1" x14ac:dyDescent="0.3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4"/>
      <c r="S21" s="37"/>
      <c r="T21" s="37"/>
      <c r="U21" s="37"/>
      <c r="V21" s="37"/>
      <c r="W21" s="37"/>
      <c r="X21" s="37"/>
      <c r="Y21" s="37"/>
      <c r="Z21" s="37"/>
      <c r="AA21" s="154" t="s">
        <v>56</v>
      </c>
      <c r="AB21" s="165" t="s">
        <v>48</v>
      </c>
      <c r="AC21" s="166"/>
      <c r="AD21" s="167"/>
      <c r="AE21" s="168" t="s">
        <v>49</v>
      </c>
      <c r="AF21" s="163" t="s">
        <v>50</v>
      </c>
      <c r="AG21" s="37"/>
      <c r="AH21" s="37"/>
      <c r="AI21" s="37"/>
      <c r="AJ21" s="37"/>
      <c r="AK21" s="37"/>
      <c r="AL21" s="154" t="s">
        <v>56</v>
      </c>
      <c r="AM21" s="165" t="s">
        <v>48</v>
      </c>
      <c r="AN21" s="166"/>
      <c r="AO21" s="167"/>
      <c r="AP21" s="168" t="s">
        <v>49</v>
      </c>
      <c r="AQ21" s="170" t="s">
        <v>69</v>
      </c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2"/>
      <c r="BR21" s="2"/>
      <c r="BS21" s="2"/>
      <c r="BT21" s="2"/>
      <c r="BU21" s="2"/>
      <c r="BV21" s="2"/>
    </row>
    <row r="22" spans="1:74" ht="17" customHeight="1" thickBot="1" x14ac:dyDescent="0.25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4"/>
      <c r="S22" s="37"/>
      <c r="T22" s="37"/>
      <c r="U22" s="37"/>
      <c r="V22" s="37"/>
      <c r="W22" s="37"/>
      <c r="X22" s="37"/>
      <c r="Y22" s="37"/>
      <c r="Z22" s="37"/>
      <c r="AA22" s="155"/>
      <c r="AB22" s="78" t="s">
        <v>51</v>
      </c>
      <c r="AC22" s="79" t="s">
        <v>52</v>
      </c>
      <c r="AD22" s="80" t="s">
        <v>53</v>
      </c>
      <c r="AE22" s="169"/>
      <c r="AF22" s="164"/>
      <c r="AG22" s="37"/>
      <c r="AH22" s="37"/>
      <c r="AI22" s="37"/>
      <c r="AJ22" s="37"/>
      <c r="AK22" s="37"/>
      <c r="AL22" s="155"/>
      <c r="AM22" s="78" t="s">
        <v>51</v>
      </c>
      <c r="AN22" s="79" t="s">
        <v>52</v>
      </c>
      <c r="AO22" s="80" t="s">
        <v>53</v>
      </c>
      <c r="AP22" s="169"/>
      <c r="AQ22" s="171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2"/>
      <c r="BR22" s="2"/>
      <c r="BS22" s="2"/>
      <c r="BT22" s="2"/>
      <c r="BU22" s="2"/>
      <c r="BV22" s="2"/>
    </row>
    <row r="23" spans="1:74" ht="37" customHeight="1" thickBot="1" x14ac:dyDescent="0.25">
      <c r="A23" s="133"/>
      <c r="B23" s="133"/>
      <c r="C23" s="122"/>
      <c r="D23" s="123" t="s">
        <v>42</v>
      </c>
      <c r="E23" s="123" t="s">
        <v>43</v>
      </c>
      <c r="F23" s="123" t="s">
        <v>57</v>
      </c>
      <c r="G23" s="124" t="s">
        <v>44</v>
      </c>
      <c r="H23" s="123" t="s">
        <v>58</v>
      </c>
      <c r="I23" s="123" t="s">
        <v>59</v>
      </c>
      <c r="J23" s="124" t="s">
        <v>44</v>
      </c>
      <c r="K23" s="124" t="s">
        <v>58</v>
      </c>
      <c r="L23" s="124" t="s">
        <v>67</v>
      </c>
      <c r="M23" s="133"/>
      <c r="N23" s="133"/>
      <c r="O23" s="133"/>
      <c r="P23" s="133"/>
      <c r="Q23" s="133"/>
      <c r="R23" s="134"/>
      <c r="S23" s="37"/>
      <c r="T23" s="37"/>
      <c r="U23" s="37"/>
      <c r="V23" s="37"/>
      <c r="W23" s="37"/>
      <c r="X23" s="37"/>
      <c r="Y23" s="37"/>
      <c r="Z23" s="37"/>
      <c r="AA23" s="81" t="s">
        <v>45</v>
      </c>
      <c r="AB23" s="13">
        <f>$AC$6*LN(D14)</f>
        <v>0.34129868422731918</v>
      </c>
      <c r="AC23" s="14">
        <f>$AC$7</f>
        <v>-2.4020000000000001</v>
      </c>
      <c r="AD23" s="15">
        <f>VLOOKUP($D14,Splines!$B$2:$K$306,3)</f>
        <v>3.3017346936821568E-2</v>
      </c>
      <c r="AE23" s="16">
        <f>AB23+AC23+AD23</f>
        <v>-2.0276839688358592</v>
      </c>
      <c r="AF23" s="17">
        <f>EXP(AE23)</f>
        <v>0.13164005082241451</v>
      </c>
      <c r="AG23" s="37"/>
      <c r="AH23" s="37"/>
      <c r="AI23" s="37"/>
      <c r="AJ23" s="37"/>
      <c r="AK23" s="37"/>
      <c r="AL23" s="81" t="s">
        <v>45</v>
      </c>
      <c r="AM23" s="13">
        <f>$AN$6*LN(D14)</f>
        <v>0.43365009290059375</v>
      </c>
      <c r="AN23" s="14">
        <f>$AN$7</f>
        <v>-2.4300000000000002</v>
      </c>
      <c r="AO23" s="15">
        <f>VLOOKUP($D14,Splines!$H$2:$O$310,3)</f>
        <v>0.22002382550017252</v>
      </c>
      <c r="AP23" s="16">
        <f>AM23+AN23+AO23</f>
        <v>-1.7763260815992339</v>
      </c>
      <c r="AQ23" s="17">
        <f>EXP(AP23)</f>
        <v>0.16925884956754572</v>
      </c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2"/>
      <c r="BR23" s="2"/>
      <c r="BS23" s="2"/>
      <c r="BT23" s="2"/>
      <c r="BU23" s="2"/>
      <c r="BV23" s="2"/>
    </row>
    <row r="24" spans="1:74" ht="34" customHeight="1" x14ac:dyDescent="0.2">
      <c r="A24" s="133"/>
      <c r="B24" s="133"/>
      <c r="C24" s="125" t="s">
        <v>22</v>
      </c>
      <c r="D24" s="126">
        <f>IF(H14="M", (AR16), (AG16))</f>
        <v>4.2094898172875652</v>
      </c>
      <c r="E24" s="127">
        <f>IF(H14="M", (AO39), (AD39))</f>
        <v>3.3053738941577002</v>
      </c>
      <c r="F24" s="130">
        <v>3.1</v>
      </c>
      <c r="G24" s="128">
        <f>(F24/D24)*100</f>
        <v>73.6431286107142</v>
      </c>
      <c r="H24" s="129">
        <f>IF(H14="M",((((F24/D24)^AP32)-1)/(AP32*AQ24)),((((F24/D24)^AE32)-1)/(AE32*AF24)))</f>
        <v>-2.0122285049015081</v>
      </c>
      <c r="I24" s="130">
        <v>2.15</v>
      </c>
      <c r="J24" s="128">
        <f>(I24/D24)*100</f>
        <v>51.075073068721146</v>
      </c>
      <c r="K24" s="129">
        <f>IF(H14="M",((((I24/D24)^AP32)-1)/(AP32*AQ24)),((((I24/D24)^AE32)-1)/(AE32*AF24)))</f>
        <v>-3.7322238112696606</v>
      </c>
      <c r="L24" s="128">
        <f>((I24-F24)*100)/D24</f>
        <v>-22.568055541993065</v>
      </c>
      <c r="M24" s="133"/>
      <c r="N24" s="133"/>
      <c r="O24" s="133"/>
      <c r="P24" s="133"/>
      <c r="Q24" s="133"/>
      <c r="R24" s="134"/>
      <c r="S24" s="37"/>
      <c r="T24" s="37"/>
      <c r="U24" s="37"/>
      <c r="V24" s="37"/>
      <c r="W24" s="37"/>
      <c r="X24" s="37"/>
      <c r="Y24" s="37"/>
      <c r="Z24" s="37"/>
      <c r="AA24" s="82" t="s">
        <v>22</v>
      </c>
      <c r="AB24" s="18">
        <f>$AF$6*LN(D14)</f>
        <v>0.20477921053639148</v>
      </c>
      <c r="AC24" s="4">
        <f>$AF$7</f>
        <v>-2.2719999999999998</v>
      </c>
      <c r="AD24" s="19">
        <f>VLOOKUP($D14,Splines!$B$2:$K$306,6)</f>
        <v>5.5360014262024748E-3</v>
      </c>
      <c r="AE24" s="20">
        <f>AB24+AC24+AD24</f>
        <v>-2.0616847880374056</v>
      </c>
      <c r="AF24" s="21">
        <f>EXP(AE24)</f>
        <v>0.12723941775920855</v>
      </c>
      <c r="AG24" s="37"/>
      <c r="AH24" s="37"/>
      <c r="AI24" s="37"/>
      <c r="AJ24" s="37"/>
      <c r="AK24" s="37"/>
      <c r="AL24" s="82" t="s">
        <v>22</v>
      </c>
      <c r="AM24" s="18">
        <f>$AQ$6*LN(D14)</f>
        <v>0.37743619196903527</v>
      </c>
      <c r="AN24" s="4">
        <f>$AQ$7</f>
        <v>-2.4239999999999999</v>
      </c>
      <c r="AO24" s="19">
        <f>VLOOKUP($D14,Splines!$O$2:$Y$310,6)</f>
        <v>1.3125742949471775E-2</v>
      </c>
      <c r="AP24" s="20">
        <f>AM24+AN24+AO24</f>
        <v>-2.0334380650814929</v>
      </c>
      <c r="AQ24" s="21">
        <f>EXP(AP24)</f>
        <v>0.1308847564025534</v>
      </c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2"/>
      <c r="BR24" s="2"/>
      <c r="BS24" s="2"/>
      <c r="BT24" s="2"/>
      <c r="BU24" s="2"/>
      <c r="BV24" s="2"/>
    </row>
    <row r="25" spans="1:74" ht="36" customHeight="1" thickBot="1" x14ac:dyDescent="0.25">
      <c r="A25" s="133"/>
      <c r="B25" s="133"/>
      <c r="C25" s="125" t="s">
        <v>45</v>
      </c>
      <c r="D25" s="127">
        <f>IF(H14="M", (AR15), (AG15))</f>
        <v>3.3433146474331621</v>
      </c>
      <c r="E25" s="127">
        <f>IF(H14="M", (AO38), (AD38))</f>
        <v>2.3749716439763642</v>
      </c>
      <c r="F25" s="131">
        <v>2.2799999999999998</v>
      </c>
      <c r="G25" s="128">
        <f>(F25/D25)*100</f>
        <v>68.195794905229008</v>
      </c>
      <c r="H25" s="129">
        <f>IF(H14="M",((((F25/D25)^AP31)-1)/(AP31*AQ23)),((((F25/D25)^AE31)-1)/(AE31*AF23)))</f>
        <v>-1.7924315309026508</v>
      </c>
      <c r="I25" s="130">
        <v>1.95</v>
      </c>
      <c r="J25" s="128">
        <f>(I25/D25)*100</f>
        <v>58.325350905787978</v>
      </c>
      <c r="K25" s="129">
        <f>IF(H14="M",((((I25/D25)^AP31)-1)/(AP31*AQ23)),((((I25/D25)^AE31)-1)/(AE31*AF23)))</f>
        <v>-2.3086929001216006</v>
      </c>
      <c r="L25" s="128">
        <f>((I25-F25)*100)/D25</f>
        <v>-9.8704439994410382</v>
      </c>
      <c r="M25" s="133"/>
      <c r="N25" s="133"/>
      <c r="O25" s="133"/>
      <c r="P25" s="133"/>
      <c r="Q25" s="133"/>
      <c r="R25" s="134"/>
      <c r="S25" s="37"/>
      <c r="T25" s="37"/>
      <c r="U25" s="37"/>
      <c r="V25" s="37"/>
      <c r="W25" s="37"/>
      <c r="X25" s="37"/>
      <c r="Y25" s="37"/>
      <c r="Z25" s="37"/>
      <c r="AA25" s="82" t="s">
        <v>46</v>
      </c>
      <c r="AB25" s="18">
        <f>$AI$6*LN(D14)</f>
        <v>9.6366687311243045E-3</v>
      </c>
      <c r="AC25" s="4">
        <f>$AI$7</f>
        <v>-2.8601999999999999</v>
      </c>
      <c r="AD25" s="19">
        <f>VLOOKUP($D14,Splines!$B$2:$K$306,9)</f>
        <v>5.4672958541734484E-2</v>
      </c>
      <c r="AE25" s="20">
        <f>AB25+AC25+AD25</f>
        <v>-2.7958903727271411</v>
      </c>
      <c r="AF25" s="21">
        <f>EXP(AE25)</f>
        <v>6.1060483532895539E-2</v>
      </c>
      <c r="AG25" s="37"/>
      <c r="AH25" s="37"/>
      <c r="AI25" s="37"/>
      <c r="AJ25" s="37"/>
      <c r="AK25" s="37"/>
      <c r="AL25" s="98" t="s">
        <v>46</v>
      </c>
      <c r="AM25" s="22">
        <f>$AT$6*LN(D14)</f>
        <v>4.7781815791824687E-3</v>
      </c>
      <c r="AN25" s="9">
        <f>$AT$7</f>
        <v>5.8700000000000002E-2</v>
      </c>
      <c r="AO25" s="23">
        <f>VLOOKUP($D14,Splines!$O$2:$Y$310,9)</f>
        <v>2.2094268342768286E-3</v>
      </c>
      <c r="AP25" s="99">
        <f>AM25+AN25+AO25</f>
        <v>6.5687608413459303E-2</v>
      </c>
      <c r="AQ25" s="100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2"/>
      <c r="BR25" s="2"/>
      <c r="BS25" s="2"/>
      <c r="BT25" s="2"/>
      <c r="BU25" s="2"/>
      <c r="BV25" s="2"/>
    </row>
    <row r="26" spans="1:74" ht="48" customHeight="1" x14ac:dyDescent="0.2">
      <c r="A26" s="133"/>
      <c r="B26" s="133"/>
      <c r="C26" s="125" t="s">
        <v>46</v>
      </c>
      <c r="D26" s="127">
        <f>IF(H14="M", (AQ17), (AG17))</f>
        <v>79.554600774963944</v>
      </c>
      <c r="E26" s="127">
        <f>IF(H14="M", (AO40), (AD40))</f>
        <v>69.405247580478289</v>
      </c>
      <c r="F26" s="132">
        <f>F25/F24*100</f>
        <v>73.548387096774178</v>
      </c>
      <c r="G26" s="128">
        <f>(F26/D26)*100</f>
        <v>92.450199460896627</v>
      </c>
      <c r="H26" s="129">
        <f>IF(H14="M",((((F26/D26)^AP33)-1)/(AP33*AP25)),((((F26/D26)^AE33)-1)/(AE33*AF25)))</f>
        <v>-1.0404426272593386</v>
      </c>
      <c r="I26" s="132">
        <f>(I25/I24)*100</f>
        <v>90.697674418604663</v>
      </c>
      <c r="J26" s="128">
        <f>(I26/D26)*100</f>
        <v>114.0068249165892</v>
      </c>
      <c r="K26" s="129">
        <f>IF(K14="M",((((I26/D26)^AP33)-1)/(AP33*AP25)),((((I26/D26)^AE33)-1)/(AE33*AF25)))</f>
        <v>2.7440391991559911</v>
      </c>
      <c r="L26" s="128">
        <f>((I26-F26)*100)/D26</f>
        <v>21.556625455692579</v>
      </c>
      <c r="M26" s="133"/>
      <c r="N26" s="133"/>
      <c r="O26" s="133"/>
      <c r="P26" s="133"/>
      <c r="Q26" s="133"/>
      <c r="R26" s="13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2"/>
      <c r="BR26" s="2"/>
      <c r="BS26" s="2"/>
      <c r="BT26" s="2"/>
      <c r="BU26" s="2"/>
      <c r="BV26" s="2"/>
    </row>
    <row r="27" spans="1:74" x14ac:dyDescent="0.2">
      <c r="A27" s="133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2"/>
      <c r="BR27" s="2"/>
      <c r="BS27" s="2"/>
      <c r="BT27" s="2"/>
      <c r="BU27" s="2"/>
      <c r="BV27" s="2"/>
    </row>
    <row r="28" spans="1:74" ht="25" customHeight="1" thickBot="1" x14ac:dyDescent="0.35">
      <c r="A28" s="133"/>
      <c r="B28" s="133"/>
      <c r="C28" s="133"/>
      <c r="D28" s="133"/>
      <c r="E28" s="133"/>
      <c r="F28" s="133"/>
      <c r="G28" s="133"/>
      <c r="H28" s="120" t="s">
        <v>60</v>
      </c>
      <c r="I28" s="133"/>
      <c r="J28" s="133"/>
      <c r="K28" s="133"/>
      <c r="L28" s="133"/>
      <c r="M28" s="133"/>
      <c r="N28" s="133"/>
      <c r="O28" s="133"/>
      <c r="P28" s="133"/>
      <c r="Q28" s="133"/>
      <c r="R28" s="134"/>
      <c r="S28" s="37"/>
      <c r="T28" s="37"/>
      <c r="U28" s="37"/>
      <c r="V28" s="37"/>
      <c r="W28" s="37"/>
      <c r="X28" s="37"/>
      <c r="Y28" s="37"/>
      <c r="Z28" s="37"/>
      <c r="AA28" s="68" t="s">
        <v>18</v>
      </c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68" t="s">
        <v>18</v>
      </c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2"/>
      <c r="BR28" s="2"/>
      <c r="BS28" s="2"/>
      <c r="BT28" s="2"/>
      <c r="BU28" s="2"/>
      <c r="BV28" s="2"/>
    </row>
    <row r="29" spans="1:74" ht="28" customHeight="1" thickBot="1" x14ac:dyDescent="0.3">
      <c r="A29" s="133"/>
      <c r="B29" s="133"/>
      <c r="C29" s="133"/>
      <c r="D29" s="133"/>
      <c r="E29" s="133"/>
      <c r="F29" s="133"/>
      <c r="G29" s="133"/>
      <c r="H29" s="144" t="s">
        <v>66</v>
      </c>
      <c r="I29" s="144"/>
      <c r="J29" s="144"/>
      <c r="K29" s="144"/>
      <c r="L29" s="144"/>
      <c r="M29" s="133"/>
      <c r="N29" s="133"/>
      <c r="O29" s="133"/>
      <c r="P29" s="133"/>
      <c r="Q29" s="133"/>
      <c r="R29" s="134"/>
      <c r="S29" s="37"/>
      <c r="T29" s="37"/>
      <c r="U29" s="37"/>
      <c r="V29" s="37"/>
      <c r="W29" s="37"/>
      <c r="X29" s="37"/>
      <c r="Y29" s="37"/>
      <c r="Z29" s="37"/>
      <c r="AA29" s="154" t="s">
        <v>56</v>
      </c>
      <c r="AB29" s="83" t="s">
        <v>48</v>
      </c>
      <c r="AC29" s="84"/>
      <c r="AD29" s="85"/>
      <c r="AE29" s="158" t="s">
        <v>54</v>
      </c>
      <c r="AF29" s="37"/>
      <c r="AG29" s="37"/>
      <c r="AH29" s="37"/>
      <c r="AI29" s="37"/>
      <c r="AJ29" s="37"/>
      <c r="AK29" s="37"/>
      <c r="AL29" s="154" t="s">
        <v>56</v>
      </c>
      <c r="AM29" s="83" t="s">
        <v>48</v>
      </c>
      <c r="AN29" s="84"/>
      <c r="AO29" s="85"/>
      <c r="AP29" s="158" t="s">
        <v>54</v>
      </c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2"/>
      <c r="BR29" s="2"/>
      <c r="BS29" s="2"/>
      <c r="BT29" s="2"/>
      <c r="BU29" s="2"/>
      <c r="BV29" s="2"/>
    </row>
    <row r="30" spans="1:74" ht="18" customHeight="1" thickBot="1" x14ac:dyDescent="0.25">
      <c r="A30" s="133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4"/>
      <c r="S30" s="37"/>
      <c r="T30" s="37"/>
      <c r="U30" s="37"/>
      <c r="V30" s="37"/>
      <c r="W30" s="37"/>
      <c r="X30" s="37"/>
      <c r="Y30" s="37"/>
      <c r="Z30" s="37"/>
      <c r="AA30" s="155"/>
      <c r="AB30" s="86" t="s">
        <v>51</v>
      </c>
      <c r="AC30" s="87" t="s">
        <v>52</v>
      </c>
      <c r="AD30" s="88" t="s">
        <v>53</v>
      </c>
      <c r="AE30" s="159"/>
      <c r="AF30" s="37"/>
      <c r="AG30" s="37"/>
      <c r="AH30" s="37"/>
      <c r="AI30" s="37"/>
      <c r="AJ30" s="37"/>
      <c r="AK30" s="37"/>
      <c r="AL30" s="155"/>
      <c r="AM30" s="86" t="s">
        <v>51</v>
      </c>
      <c r="AN30" s="87" t="s">
        <v>52</v>
      </c>
      <c r="AO30" s="88" t="s">
        <v>53</v>
      </c>
      <c r="AP30" s="159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2"/>
      <c r="BR30" s="2"/>
      <c r="BS30" s="2"/>
      <c r="BT30" s="2"/>
      <c r="BU30" s="2"/>
      <c r="BV30" s="2"/>
    </row>
    <row r="31" spans="1:74" ht="18" x14ac:dyDescent="0.2">
      <c r="A31" s="133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4"/>
      <c r="S31" s="37"/>
      <c r="T31" s="37"/>
      <c r="U31" s="37"/>
      <c r="V31" s="37"/>
      <c r="W31" s="37"/>
      <c r="X31" s="37"/>
      <c r="Y31" s="37"/>
      <c r="Z31" s="37"/>
      <c r="AA31" s="81" t="s">
        <v>45</v>
      </c>
      <c r="AB31" s="24">
        <f>$AD$6*LN(D14)</f>
        <v>-8.0305572759369212E-2</v>
      </c>
      <c r="AC31" s="25">
        <f>$AD$7</f>
        <v>1.23</v>
      </c>
      <c r="AD31" s="26">
        <f>VLOOKUP($D14,Splines!$B$2:$K$306,4)</f>
        <v>0</v>
      </c>
      <c r="AE31" s="27">
        <f>SUM(AB31:AD31)</f>
        <v>1.1496944272406309</v>
      </c>
      <c r="AF31" s="37"/>
      <c r="AG31" s="37"/>
      <c r="AH31" s="37"/>
      <c r="AI31" s="37"/>
      <c r="AJ31" s="37"/>
      <c r="AK31" s="37"/>
      <c r="AL31" s="81" t="s">
        <v>45</v>
      </c>
      <c r="AM31" s="24">
        <f>$AO$6*LN(D14)</f>
        <v>1.4856530960483305</v>
      </c>
      <c r="AN31" s="25">
        <f>$AO$7</f>
        <v>-0.22</v>
      </c>
      <c r="AO31" s="26">
        <f>VLOOKUP($D14,Splines!$O$2:$Y$310,4)</f>
        <v>0</v>
      </c>
      <c r="AP31" s="27">
        <f>SUM(AM31:AO31)</f>
        <v>1.2656530960483305</v>
      </c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2"/>
      <c r="BR31" s="2"/>
      <c r="BS31" s="2"/>
      <c r="BT31" s="2"/>
      <c r="BU31" s="2"/>
      <c r="BV31" s="2"/>
    </row>
    <row r="32" spans="1:74" ht="18" x14ac:dyDescent="0.2">
      <c r="A32" s="133"/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4"/>
      <c r="S32" s="37"/>
      <c r="T32" s="37"/>
      <c r="U32" s="37"/>
      <c r="V32" s="37"/>
      <c r="W32" s="37"/>
      <c r="X32" s="37"/>
      <c r="Y32" s="37"/>
      <c r="Z32" s="37"/>
      <c r="AA32" s="82" t="s">
        <v>22</v>
      </c>
      <c r="AB32" s="28">
        <f>$AG$6*LN(D14)</f>
        <v>-1.0038196594921152</v>
      </c>
      <c r="AC32" s="29">
        <f>$AG$7</f>
        <v>1.61</v>
      </c>
      <c r="AD32" s="30">
        <f>VLOOKUP($D14,Splines!$B$2:$K$306,7)</f>
        <v>0</v>
      </c>
      <c r="AE32" s="31">
        <f>SUM(AB32:AD32)</f>
        <v>0.60618034050788494</v>
      </c>
      <c r="AF32" s="37"/>
      <c r="AG32" s="37"/>
      <c r="AH32" s="37"/>
      <c r="AI32" s="37"/>
      <c r="AJ32" s="37"/>
      <c r="AK32" s="37"/>
      <c r="AL32" s="82" t="s">
        <v>22</v>
      </c>
      <c r="AM32" s="28">
        <f>$AR$6*LN(D14)</f>
        <v>1.3651947369092767</v>
      </c>
      <c r="AN32" s="29">
        <f>$AR$7</f>
        <v>-0.36</v>
      </c>
      <c r="AO32" s="30">
        <f>VLOOKUP($D14,Splines!$O$2:$Y$310,7)</f>
        <v>0</v>
      </c>
      <c r="AP32" s="31">
        <f>SUM(AM32:AO32)</f>
        <v>1.0051947369092766</v>
      </c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2"/>
      <c r="BR32" s="2"/>
      <c r="BS32" s="2"/>
      <c r="BT32" s="2"/>
      <c r="BU32" s="2"/>
      <c r="BV32" s="2"/>
    </row>
    <row r="33" spans="1:74" ht="18" x14ac:dyDescent="0.2">
      <c r="A33" s="133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4"/>
      <c r="S33" s="37"/>
      <c r="T33" s="37"/>
      <c r="U33" s="37"/>
      <c r="V33" s="37"/>
      <c r="W33" s="37"/>
      <c r="X33" s="37"/>
      <c r="Y33" s="37"/>
      <c r="Z33" s="37"/>
      <c r="AA33" s="82" t="s">
        <v>46</v>
      </c>
      <c r="AB33" s="28">
        <f>$AJ$6*LN(D14)</f>
        <v>0.76290294121400748</v>
      </c>
      <c r="AC33" s="29">
        <f>$AJ$7</f>
        <v>2.84</v>
      </c>
      <c r="AD33" s="30">
        <f>VLOOKUP($D14,Splines!$B$2:$K$306,10)</f>
        <v>0</v>
      </c>
      <c r="AE33" s="31">
        <f>SUM(AB33:AD33)</f>
        <v>3.6029029412140074</v>
      </c>
      <c r="AF33" s="37"/>
      <c r="AG33" s="37"/>
      <c r="AH33" s="37"/>
      <c r="AI33" s="37"/>
      <c r="AJ33" s="37"/>
      <c r="AK33" s="37"/>
      <c r="AL33" s="82" t="s">
        <v>46</v>
      </c>
      <c r="AM33" s="28">
        <f>$AU$6*LN(D14)</f>
        <v>1.3651947369092767</v>
      </c>
      <c r="AN33" s="29">
        <f>$AU$7</f>
        <v>2.25</v>
      </c>
      <c r="AO33" s="30">
        <f>VLOOKUP($D14,Splines!$O$2:$Y$310,10)</f>
        <v>0</v>
      </c>
      <c r="AP33" s="31">
        <f>SUM(AM33:AO33)</f>
        <v>3.6151947369092765</v>
      </c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2"/>
      <c r="BR33" s="2"/>
      <c r="BS33" s="2"/>
      <c r="BT33" s="2"/>
      <c r="BU33" s="2"/>
      <c r="BV33" s="2"/>
    </row>
    <row r="34" spans="1:74" x14ac:dyDescent="0.2">
      <c r="A34" s="133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2"/>
      <c r="BR34" s="2"/>
      <c r="BS34" s="2"/>
      <c r="BT34" s="2"/>
      <c r="BU34" s="2"/>
      <c r="BV34" s="2"/>
    </row>
    <row r="35" spans="1:74" x14ac:dyDescent="0.2">
      <c r="A35" s="133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2"/>
      <c r="BR35" s="2"/>
      <c r="BS35" s="2"/>
      <c r="BT35" s="2"/>
      <c r="BU35" s="2"/>
      <c r="BV35" s="2"/>
    </row>
    <row r="36" spans="1:74" ht="25" thickBot="1" x14ac:dyDescent="0.35">
      <c r="A36" s="133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4"/>
      <c r="S36" s="37"/>
      <c r="T36" s="37"/>
      <c r="U36" s="37"/>
      <c r="V36" s="37"/>
      <c r="W36" s="37"/>
      <c r="X36" s="37"/>
      <c r="Y36" s="37"/>
      <c r="Z36" s="37"/>
      <c r="AA36" s="89" t="s">
        <v>43</v>
      </c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89" t="s">
        <v>43</v>
      </c>
      <c r="AM36" s="90"/>
      <c r="AN36" s="90"/>
      <c r="AO36" s="90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2"/>
      <c r="BR36" s="2"/>
      <c r="BS36" s="2"/>
      <c r="BT36" s="2"/>
      <c r="BU36" s="2"/>
      <c r="BV36" s="2"/>
    </row>
    <row r="37" spans="1:74" ht="17" customHeight="1" thickBot="1" x14ac:dyDescent="0.25">
      <c r="A37" s="133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4"/>
      <c r="S37" s="37"/>
      <c r="T37" s="37"/>
      <c r="U37" s="37"/>
      <c r="V37" s="37"/>
      <c r="W37" s="37"/>
      <c r="X37" s="37"/>
      <c r="Y37" s="37"/>
      <c r="Z37" s="37"/>
      <c r="AA37" s="91" t="s">
        <v>56</v>
      </c>
      <c r="AB37" s="92" t="s">
        <v>55</v>
      </c>
      <c r="AC37" s="93" t="s">
        <v>61</v>
      </c>
      <c r="AD37" s="93" t="s">
        <v>68</v>
      </c>
      <c r="AE37" s="90"/>
      <c r="AF37" s="90"/>
      <c r="AG37" s="90"/>
      <c r="AH37" s="90"/>
      <c r="AI37" s="90"/>
      <c r="AJ37" s="90"/>
      <c r="AK37" s="90"/>
      <c r="AL37" s="91" t="s">
        <v>56</v>
      </c>
      <c r="AM37" s="92" t="s">
        <v>55</v>
      </c>
      <c r="AN37" s="93" t="s">
        <v>61</v>
      </c>
      <c r="AO37" s="93" t="s">
        <v>43</v>
      </c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2"/>
      <c r="BR37" s="2"/>
      <c r="BS37" s="2"/>
      <c r="BT37" s="2"/>
      <c r="BU37" s="2"/>
      <c r="BV37" s="2"/>
    </row>
    <row r="38" spans="1:74" ht="18" x14ac:dyDescent="0.2">
      <c r="A38" s="133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4"/>
      <c r="S38" s="37"/>
      <c r="T38" s="37"/>
      <c r="U38" s="37"/>
      <c r="V38" s="37"/>
      <c r="W38" s="37"/>
      <c r="X38" s="37"/>
      <c r="Y38" s="37"/>
      <c r="Z38" s="37"/>
      <c r="AA38" s="94" t="s">
        <v>45</v>
      </c>
      <c r="AB38" s="95">
        <f>LN(1-1.64*AE31*AF23)/(AE31)</f>
        <v>-0.24814809285121725</v>
      </c>
      <c r="AC38" s="101" t="s">
        <v>62</v>
      </c>
      <c r="AD38" s="32">
        <f>EXP(AB38+LN(AG15))</f>
        <v>2.1097657846836104</v>
      </c>
      <c r="AE38" s="90"/>
      <c r="AF38" s="90"/>
      <c r="AG38" s="90"/>
      <c r="AH38" s="90"/>
      <c r="AI38" s="90"/>
      <c r="AJ38" s="90"/>
      <c r="AK38" s="90"/>
      <c r="AL38" s="94" t="s">
        <v>45</v>
      </c>
      <c r="AM38" s="95">
        <f>LN(1-1.64*AP31*AQ23)/(AP31)</f>
        <v>-0.34197722625011712</v>
      </c>
      <c r="AN38" s="101" t="s">
        <v>62</v>
      </c>
      <c r="AO38" s="32">
        <f>EXP(AM38+LN(AR15))</f>
        <v>2.3749716439763642</v>
      </c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2"/>
      <c r="BR38" s="2"/>
      <c r="BS38" s="2"/>
      <c r="BT38" s="2"/>
      <c r="BU38" s="2"/>
      <c r="BV38" s="2"/>
    </row>
    <row r="39" spans="1:74" ht="18" x14ac:dyDescent="0.2">
      <c r="A39" s="133"/>
      <c r="B39" s="133"/>
      <c r="C39" s="133"/>
      <c r="D39" s="133"/>
      <c r="E39" s="133"/>
      <c r="F39" s="135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4"/>
      <c r="S39" s="37"/>
      <c r="T39" s="37"/>
      <c r="U39" s="37"/>
      <c r="V39" s="37"/>
      <c r="W39" s="37"/>
      <c r="X39" s="37"/>
      <c r="Y39" s="37"/>
      <c r="Z39" s="37"/>
      <c r="AA39" s="102" t="s">
        <v>22</v>
      </c>
      <c r="AB39" s="103">
        <f>LN(1-1.64*AE32*AF24)/(AE32)</f>
        <v>-0.22310097949304022</v>
      </c>
      <c r="AC39" s="104" t="s">
        <v>62</v>
      </c>
      <c r="AD39" s="32">
        <f>EXP(AB39+LN(AG16))</f>
        <v>2.7016789709686635</v>
      </c>
      <c r="AE39" s="90"/>
      <c r="AF39" s="90"/>
      <c r="AG39" s="90"/>
      <c r="AH39" s="90"/>
      <c r="AI39" s="90"/>
      <c r="AJ39" s="90"/>
      <c r="AK39" s="90"/>
      <c r="AL39" s="102" t="s">
        <v>22</v>
      </c>
      <c r="AM39" s="103">
        <f>LN(1-1.64*AP32*AQ24)/(AP32)</f>
        <v>-0.24179186005283088</v>
      </c>
      <c r="AN39" s="104" t="s">
        <v>62</v>
      </c>
      <c r="AO39" s="32">
        <f>EXP(AM39+LN(AR16))</f>
        <v>3.3053738941577002</v>
      </c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2"/>
      <c r="BR39" s="2"/>
      <c r="BS39" s="2"/>
      <c r="BT39" s="2"/>
      <c r="BU39" s="2"/>
      <c r="BV39" s="2"/>
    </row>
    <row r="40" spans="1:74" ht="18" x14ac:dyDescent="0.2">
      <c r="A40" s="133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4"/>
      <c r="S40" s="37"/>
      <c r="T40" s="37"/>
      <c r="U40" s="37"/>
      <c r="V40" s="37"/>
      <c r="W40" s="37"/>
      <c r="X40" s="37"/>
      <c r="Y40" s="37"/>
      <c r="Z40" s="37"/>
      <c r="AA40" s="102" t="s">
        <v>46</v>
      </c>
      <c r="AB40" s="103">
        <f>LN(1-1.64*AE33*AF25)/(AE33)</f>
        <v>-0.1242123510898324</v>
      </c>
      <c r="AC40" s="105" t="s">
        <v>62</v>
      </c>
      <c r="AD40" s="106">
        <f>EXP(AB40+LN(AG17))</f>
        <v>70.942138772408327</v>
      </c>
      <c r="AE40" s="90"/>
      <c r="AF40" s="90"/>
      <c r="AG40" s="90"/>
      <c r="AH40" s="90"/>
      <c r="AI40" s="90"/>
      <c r="AJ40" s="90"/>
      <c r="AK40" s="90"/>
      <c r="AL40" s="102" t="s">
        <v>46</v>
      </c>
      <c r="AM40" s="103">
        <f>LN(1-1.64*AP33*AP25)/(AP33)</f>
        <v>-0.1364811099146318</v>
      </c>
      <c r="AN40" s="105" t="s">
        <v>62</v>
      </c>
      <c r="AO40" s="106">
        <f>EXP(AM40+LN(AQ17))</f>
        <v>69.405247580478289</v>
      </c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2"/>
      <c r="BR40" s="2"/>
      <c r="BS40" s="2"/>
      <c r="BT40" s="2"/>
      <c r="BU40" s="2"/>
      <c r="BV40" s="2"/>
    </row>
    <row r="41" spans="1:74" x14ac:dyDescent="0.2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2"/>
      <c r="BR41" s="2"/>
      <c r="BS41" s="2"/>
      <c r="BT41" s="2"/>
      <c r="BU41" s="2"/>
      <c r="BV41" s="2"/>
    </row>
    <row r="42" spans="1:74" x14ac:dyDescent="0.2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2"/>
      <c r="BR42" s="2"/>
      <c r="BS42" s="2"/>
      <c r="BT42" s="2"/>
      <c r="BU42" s="2"/>
      <c r="BV42" s="2"/>
    </row>
    <row r="43" spans="1:74" ht="16" customHeight="1" x14ac:dyDescent="0.2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4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2"/>
      <c r="BR43" s="2"/>
      <c r="BS43" s="2"/>
      <c r="BT43" s="2"/>
      <c r="BU43" s="2"/>
      <c r="BV43" s="2"/>
    </row>
    <row r="44" spans="1:74" x14ac:dyDescent="0.2">
      <c r="A44" s="133"/>
      <c r="B44" s="133"/>
      <c r="C44" s="133"/>
      <c r="D44" s="133"/>
      <c r="E44" s="133"/>
      <c r="F44" s="133"/>
      <c r="G44" s="133"/>
      <c r="H44" s="133"/>
      <c r="I44" s="119"/>
      <c r="J44" s="133"/>
      <c r="K44" s="133"/>
      <c r="L44" s="133"/>
      <c r="M44" s="119"/>
      <c r="N44" s="119"/>
      <c r="O44" s="119"/>
      <c r="P44" s="119"/>
      <c r="Q44" s="133"/>
      <c r="R44" s="134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2"/>
      <c r="BR44" s="2"/>
      <c r="BS44" s="2"/>
      <c r="BT44" s="2"/>
      <c r="BU44" s="2"/>
      <c r="BV44" s="2"/>
    </row>
    <row r="45" spans="1:74" ht="29" x14ac:dyDescent="0.35">
      <c r="A45" s="133"/>
      <c r="B45" s="133"/>
      <c r="C45" s="133"/>
      <c r="D45" s="133"/>
      <c r="E45" s="133"/>
      <c r="F45" s="133"/>
      <c r="G45" s="133"/>
      <c r="H45" s="133"/>
      <c r="I45" s="133"/>
      <c r="J45" s="121" t="s">
        <v>70</v>
      </c>
      <c r="K45" s="133"/>
      <c r="L45" s="133"/>
      <c r="M45" s="133"/>
      <c r="N45" s="133"/>
      <c r="O45" s="133"/>
      <c r="P45" s="133"/>
      <c r="Q45" s="133"/>
      <c r="R45" s="134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2"/>
      <c r="BR45" s="2"/>
      <c r="BS45" s="2"/>
      <c r="BT45" s="2"/>
      <c r="BU45" s="2"/>
      <c r="BV45" s="2"/>
    </row>
    <row r="46" spans="1:74" x14ac:dyDescent="0.2">
      <c r="A46" s="133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4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2"/>
      <c r="BR46" s="2"/>
      <c r="BS46" s="2"/>
      <c r="BT46" s="2"/>
      <c r="BU46" s="2"/>
      <c r="BV46" s="2"/>
    </row>
    <row r="47" spans="1:74" x14ac:dyDescent="0.2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2"/>
      <c r="BR47" s="2"/>
      <c r="BS47" s="2"/>
      <c r="BT47" s="2"/>
      <c r="BU47" s="2"/>
      <c r="BV47" s="2"/>
    </row>
    <row r="48" spans="1:74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2"/>
      <c r="BR48" s="2"/>
      <c r="BS48" s="2"/>
      <c r="BT48" s="2"/>
      <c r="BU48" s="2"/>
      <c r="BV48" s="2"/>
    </row>
    <row r="49" spans="1:74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2"/>
      <c r="BR49" s="2"/>
      <c r="BS49" s="2"/>
      <c r="BT49" s="2"/>
      <c r="BU49" s="2"/>
      <c r="BV49" s="2"/>
    </row>
    <row r="50" spans="1:74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2"/>
      <c r="BR50" s="2"/>
      <c r="BS50" s="2"/>
      <c r="BT50" s="2"/>
      <c r="BU50" s="2"/>
      <c r="BV50" s="2"/>
    </row>
    <row r="51" spans="1:74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2"/>
      <c r="BR51" s="2"/>
      <c r="BS51" s="2"/>
      <c r="BT51" s="2"/>
      <c r="BU51" s="2"/>
      <c r="BV51" s="2"/>
    </row>
    <row r="52" spans="1:74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2"/>
      <c r="BR52" s="2"/>
      <c r="BS52" s="2"/>
      <c r="BT52" s="2"/>
      <c r="BU52" s="2"/>
      <c r="BV52" s="2"/>
    </row>
    <row r="53" spans="1:74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2"/>
      <c r="BR53" s="2"/>
      <c r="BS53" s="2"/>
      <c r="BT53" s="2"/>
      <c r="BU53" s="2"/>
      <c r="BV53" s="2"/>
    </row>
    <row r="54" spans="1:74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2"/>
      <c r="BR54" s="2"/>
      <c r="BS54" s="2"/>
      <c r="BT54" s="2"/>
      <c r="BU54" s="2"/>
      <c r="BV54" s="2"/>
    </row>
    <row r="55" spans="1:74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2"/>
      <c r="BR55" s="2"/>
      <c r="BS55" s="2"/>
      <c r="BT55" s="2"/>
      <c r="BU55" s="2"/>
      <c r="BV55" s="2"/>
    </row>
    <row r="56" spans="1:74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2"/>
      <c r="BR56" s="2"/>
      <c r="BS56" s="2"/>
      <c r="BT56" s="2"/>
      <c r="BU56" s="2"/>
      <c r="BV56" s="2"/>
    </row>
    <row r="57" spans="1:74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2"/>
      <c r="BR57" s="2"/>
      <c r="BS57" s="2"/>
      <c r="BT57" s="2"/>
      <c r="BU57" s="2"/>
      <c r="BV57" s="2"/>
    </row>
    <row r="58" spans="1:74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2"/>
      <c r="BR58" s="2"/>
      <c r="BS58" s="2"/>
      <c r="BT58" s="2"/>
      <c r="BU58" s="2"/>
      <c r="BV58" s="2"/>
    </row>
    <row r="59" spans="1:74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2"/>
      <c r="BR59" s="2"/>
      <c r="BS59" s="2"/>
      <c r="BT59" s="2"/>
      <c r="BU59" s="2"/>
      <c r="BV59" s="2"/>
    </row>
    <row r="60" spans="1:74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2"/>
      <c r="BR60" s="2"/>
      <c r="BS60" s="2"/>
      <c r="BT60" s="2"/>
      <c r="BU60" s="2"/>
      <c r="BV60" s="2"/>
    </row>
    <row r="61" spans="1:74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2"/>
      <c r="BR61" s="2"/>
      <c r="BS61" s="2"/>
      <c r="BT61" s="2"/>
      <c r="BU61" s="2"/>
      <c r="BV61" s="2"/>
    </row>
    <row r="62" spans="1:74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2"/>
      <c r="BR62" s="2"/>
      <c r="BS62" s="2"/>
      <c r="BT62" s="2"/>
      <c r="BU62" s="2"/>
      <c r="BV62" s="2"/>
    </row>
    <row r="63" spans="1:74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2"/>
      <c r="BR63" s="2"/>
      <c r="BS63" s="2"/>
      <c r="BT63" s="2"/>
      <c r="BU63" s="2"/>
      <c r="BV63" s="2"/>
    </row>
    <row r="64" spans="1:74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2"/>
      <c r="BR64" s="2"/>
      <c r="BS64" s="2"/>
      <c r="BT64" s="2"/>
      <c r="BU64" s="2"/>
      <c r="BV64" s="2"/>
    </row>
    <row r="65" spans="1:74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2"/>
      <c r="BR65" s="2"/>
      <c r="BS65" s="2"/>
      <c r="BT65" s="2"/>
      <c r="BU65" s="2"/>
      <c r="BV65" s="2"/>
    </row>
    <row r="66" spans="1:74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2"/>
      <c r="BR66" s="2"/>
      <c r="BS66" s="2"/>
      <c r="BT66" s="2"/>
      <c r="BU66" s="2"/>
      <c r="BV66" s="2"/>
    </row>
    <row r="67" spans="1:74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2"/>
      <c r="BR67" s="2"/>
      <c r="BS67" s="2"/>
      <c r="BT67" s="2"/>
      <c r="BU67" s="2"/>
      <c r="BV67" s="2"/>
    </row>
    <row r="68" spans="1:74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2"/>
      <c r="BR68" s="2"/>
      <c r="BS68" s="2"/>
      <c r="BT68" s="2"/>
      <c r="BU68" s="2"/>
      <c r="BV68" s="2"/>
    </row>
    <row r="69" spans="1:74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2"/>
      <c r="BR69" s="2"/>
      <c r="BS69" s="2"/>
      <c r="BT69" s="2"/>
      <c r="BU69" s="2"/>
      <c r="BV69" s="2"/>
    </row>
    <row r="70" spans="1:74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2"/>
      <c r="BR70" s="2"/>
      <c r="BS70" s="2"/>
      <c r="BT70" s="2"/>
      <c r="BU70" s="2"/>
      <c r="BV70" s="2"/>
    </row>
    <row r="71" spans="1:74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2"/>
      <c r="BR71" s="2"/>
      <c r="BS71" s="2"/>
      <c r="BT71" s="2"/>
      <c r="BU71" s="2"/>
      <c r="BV71" s="2"/>
    </row>
    <row r="72" spans="1:74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2"/>
      <c r="BR72" s="2"/>
      <c r="BS72" s="2"/>
      <c r="BT72" s="2"/>
      <c r="BU72" s="2"/>
      <c r="BV72" s="2"/>
    </row>
    <row r="73" spans="1:74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2"/>
      <c r="BR73" s="2"/>
      <c r="BS73" s="2"/>
      <c r="BT73" s="2"/>
      <c r="BU73" s="2"/>
      <c r="BV73" s="2"/>
    </row>
    <row r="74" spans="1:74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2"/>
      <c r="BR74" s="2"/>
      <c r="BS74" s="2"/>
      <c r="BT74" s="2"/>
      <c r="BU74" s="2"/>
      <c r="BV74" s="2"/>
    </row>
    <row r="75" spans="1:74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2"/>
      <c r="BR75" s="2"/>
      <c r="BS75" s="2"/>
      <c r="BT75" s="2"/>
      <c r="BU75" s="2"/>
      <c r="BV75" s="2"/>
    </row>
    <row r="76" spans="1:74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2"/>
      <c r="BR76" s="2"/>
      <c r="BS76" s="2"/>
      <c r="BT76" s="2"/>
      <c r="BU76" s="2"/>
      <c r="BV76" s="2"/>
    </row>
    <row r="77" spans="1:74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2"/>
      <c r="BR77" s="2"/>
      <c r="BS77" s="2"/>
      <c r="BT77" s="2"/>
      <c r="BU77" s="2"/>
      <c r="BV77" s="2"/>
    </row>
    <row r="78" spans="1:74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2"/>
      <c r="BR78" s="2"/>
      <c r="BS78" s="2"/>
      <c r="BT78" s="2"/>
      <c r="BU78" s="2"/>
      <c r="BV78" s="2"/>
    </row>
    <row r="79" spans="1:74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2"/>
      <c r="BR79" s="2"/>
      <c r="BS79" s="2"/>
      <c r="BT79" s="2"/>
      <c r="BU79" s="2"/>
      <c r="BV79" s="2"/>
    </row>
    <row r="80" spans="1:74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2"/>
      <c r="BR80" s="2"/>
      <c r="BS80" s="2"/>
      <c r="BT80" s="2"/>
      <c r="BU80" s="2"/>
      <c r="BV80" s="2"/>
    </row>
    <row r="81" spans="1:74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2"/>
      <c r="BR81" s="2"/>
      <c r="BS81" s="2"/>
      <c r="BT81" s="2"/>
      <c r="BU81" s="2"/>
      <c r="BV81" s="2"/>
    </row>
    <row r="82" spans="1:74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2"/>
      <c r="BR82" s="2"/>
      <c r="BS82" s="2"/>
      <c r="BT82" s="2"/>
      <c r="BU82" s="2"/>
      <c r="BV82" s="2"/>
    </row>
    <row r="83" spans="1:74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2"/>
      <c r="BR83" s="2"/>
      <c r="BS83" s="2"/>
      <c r="BT83" s="2"/>
      <c r="BU83" s="2"/>
      <c r="BV83" s="2"/>
    </row>
    <row r="84" spans="1:74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2"/>
      <c r="BR84" s="2"/>
      <c r="BS84" s="2"/>
      <c r="BT84" s="2"/>
      <c r="BU84" s="2"/>
      <c r="BV84" s="2"/>
    </row>
    <row r="85" spans="1:74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2"/>
      <c r="BR85" s="2"/>
      <c r="BS85" s="2"/>
      <c r="BT85" s="2"/>
      <c r="BU85" s="2"/>
      <c r="BV85" s="2"/>
    </row>
    <row r="86" spans="1:74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2"/>
      <c r="BR86" s="2"/>
      <c r="BS86" s="2"/>
      <c r="BT86" s="2"/>
      <c r="BU86" s="2"/>
      <c r="BV86" s="2"/>
    </row>
    <row r="87" spans="1:74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2"/>
      <c r="BR87" s="2"/>
      <c r="BS87" s="2"/>
      <c r="BT87" s="2"/>
      <c r="BU87" s="2"/>
      <c r="BV87" s="2"/>
    </row>
    <row r="88" spans="1:74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2"/>
      <c r="BR88" s="2"/>
      <c r="BS88" s="2"/>
      <c r="BT88" s="2"/>
      <c r="BU88" s="2"/>
      <c r="BV88" s="2"/>
    </row>
    <row r="89" spans="1:74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2"/>
      <c r="BR89" s="2"/>
      <c r="BS89" s="2"/>
      <c r="BT89" s="2"/>
      <c r="BU89" s="2"/>
      <c r="BV89" s="2"/>
    </row>
    <row r="90" spans="1:74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</row>
    <row r="91" spans="1:74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</row>
    <row r="92" spans="1:74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</row>
    <row r="93" spans="1:74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</row>
    <row r="94" spans="1:74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</row>
    <row r="95" spans="1:74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</row>
    <row r="96" spans="1:74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</row>
    <row r="97" spans="1:74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</row>
    <row r="98" spans="1:74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</row>
    <row r="99" spans="1:74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</row>
    <row r="100" spans="1:74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</row>
    <row r="101" spans="1:74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</row>
    <row r="102" spans="1:74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</row>
    <row r="103" spans="1:74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</row>
    <row r="104" spans="1:74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</row>
    <row r="105" spans="1:74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</row>
    <row r="106" spans="1:74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</row>
    <row r="107" spans="1:74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</row>
    <row r="108" spans="1:74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</row>
    <row r="109" spans="1:74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</row>
    <row r="110" spans="1:74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</row>
    <row r="111" spans="1:74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</row>
    <row r="112" spans="1:74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</row>
    <row r="113" spans="1:74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</row>
    <row r="114" spans="1:74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</row>
    <row r="115" spans="1:74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</row>
    <row r="116" spans="1:74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</row>
    <row r="117" spans="1:74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</row>
    <row r="118" spans="1:74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</row>
    <row r="119" spans="1:74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</row>
    <row r="120" spans="1:74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</row>
    <row r="121" spans="1:74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</row>
    <row r="122" spans="1:74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</row>
    <row r="123" spans="1:74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</row>
    <row r="124" spans="1:74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</row>
    <row r="125" spans="1:74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</row>
    <row r="126" spans="1:74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</row>
    <row r="127" spans="1:74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</row>
    <row r="128" spans="1:74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</row>
    <row r="129" spans="1:74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</row>
    <row r="130" spans="1:74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</row>
    <row r="131" spans="1:74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</row>
    <row r="132" spans="1:74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</row>
    <row r="133" spans="1:74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</row>
    <row r="134" spans="1:74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</row>
    <row r="135" spans="1:74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</row>
    <row r="136" spans="1:74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</row>
    <row r="137" spans="1:74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</row>
    <row r="138" spans="1:74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</row>
    <row r="139" spans="1:74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</row>
    <row r="140" spans="1:74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</row>
    <row r="141" spans="1:74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</row>
    <row r="142" spans="1:74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</row>
    <row r="143" spans="1:74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</row>
    <row r="144" spans="1:74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</row>
    <row r="145" spans="1:74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</row>
    <row r="146" spans="1:74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</row>
    <row r="147" spans="1:74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</row>
    <row r="148" spans="1:74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</row>
    <row r="149" spans="1:74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</row>
    <row r="150" spans="1:74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</row>
    <row r="151" spans="1:74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</row>
    <row r="152" spans="1:74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</row>
    <row r="153" spans="1:74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</row>
    <row r="154" spans="1:74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pans="1:74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</row>
    <row r="156" spans="1:74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</row>
    <row r="157" spans="1:74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</row>
    <row r="158" spans="1:74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</row>
    <row r="159" spans="1:74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pans="1:74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</row>
    <row r="161" spans="1:74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</row>
    <row r="162" spans="1:74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</row>
    <row r="163" spans="1:74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</row>
    <row r="164" spans="1:74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  <row r="165" spans="1:74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1:74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1:74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1:74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1:74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</row>
    <row r="170" spans="1:74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</row>
    <row r="171" spans="1:74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</row>
    <row r="172" spans="1:74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</row>
    <row r="173" spans="1:74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</row>
    <row r="174" spans="1:74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</row>
    <row r="175" spans="1:74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</row>
    <row r="176" spans="1:74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</row>
    <row r="177" spans="1:74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</row>
    <row r="178" spans="1:74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</row>
    <row r="179" spans="1:74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</row>
    <row r="180" spans="1:74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</row>
    <row r="181" spans="1:74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</row>
    <row r="182" spans="1:74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</row>
    <row r="183" spans="1:74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</row>
    <row r="184" spans="1:74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</row>
    <row r="185" spans="1:74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</row>
    <row r="186" spans="1:74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</row>
    <row r="187" spans="1:74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</row>
    <row r="188" spans="1:74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</row>
    <row r="189" spans="1:74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</row>
    <row r="190" spans="1:74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</row>
    <row r="191" spans="1:74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</row>
    <row r="192" spans="1:74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</row>
    <row r="193" spans="1:74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</row>
    <row r="194" spans="1:74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</row>
    <row r="195" spans="1:74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</row>
  </sheetData>
  <sheetProtection algorithmName="SHA-512" hashValue="jf64H3fJIRr+da1I7jDnSI4611KrvkDxyNOXqBBopXrAKTTwrDZYgpv6ZA483vUJViIhQT2dfuh5M29EkoST7w==" saltValue="1Cpx4pX5SIt7nT0Becx4sw==" spinCount="100000" sheet="1" objects="1" scenarios="1"/>
  <mergeCells count="30">
    <mergeCell ref="AA29:AA30"/>
    <mergeCell ref="AE29:AE30"/>
    <mergeCell ref="AB21:AD21"/>
    <mergeCell ref="AE21:AE22"/>
    <mergeCell ref="AA21:AA22"/>
    <mergeCell ref="AF21:AF22"/>
    <mergeCell ref="AQ13:AQ14"/>
    <mergeCell ref="AL21:AL22"/>
    <mergeCell ref="AM21:AO21"/>
    <mergeCell ref="AP21:AP22"/>
    <mergeCell ref="AQ21:AQ22"/>
    <mergeCell ref="AL29:AL30"/>
    <mergeCell ref="AP29:AP30"/>
    <mergeCell ref="AR13:AR14"/>
    <mergeCell ref="AS13:AS14"/>
    <mergeCell ref="AG13:AG14"/>
    <mergeCell ref="AL1:AL3"/>
    <mergeCell ref="AM1:AU1"/>
    <mergeCell ref="AA10:AH10"/>
    <mergeCell ref="AL10:AS10"/>
    <mergeCell ref="AA13:AA14"/>
    <mergeCell ref="AF13:AF14"/>
    <mergeCell ref="AL13:AL14"/>
    <mergeCell ref="C7:L7"/>
    <mergeCell ref="J10:K10"/>
    <mergeCell ref="E12:H12"/>
    <mergeCell ref="J12:K12"/>
    <mergeCell ref="H29:L29"/>
    <mergeCell ref="E16:I16"/>
    <mergeCell ref="D10:H10"/>
  </mergeCells>
  <pageMargins left="0.7" right="0.7" top="0.75" bottom="0.75" header="0.3" footer="0.3"/>
  <pageSetup orientation="portrait" horizontalDpi="0" verticalDpi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7C26A-A3E4-5F4E-8095-3F5CFD4AD372}">
  <dimension ref="A1:AC376"/>
  <sheetViews>
    <sheetView topLeftCell="L49" zoomScale="200" workbookViewId="0">
      <selection activeCell="P3" sqref="P3"/>
    </sheetView>
  </sheetViews>
  <sheetFormatPr baseColWidth="10" defaultRowHeight="16" x14ac:dyDescent="0.2"/>
  <cols>
    <col min="1" max="16384" width="10.83203125" style="38"/>
  </cols>
  <sheetData>
    <row r="1" spans="1:29" ht="17" thickBot="1" x14ac:dyDescent="0.25">
      <c r="A1" s="33" t="s">
        <v>0</v>
      </c>
      <c r="B1" s="34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5" t="s">
        <v>10</v>
      </c>
      <c r="L1" s="36" t="s">
        <v>11</v>
      </c>
      <c r="M1" s="33"/>
      <c r="N1" s="33" t="s">
        <v>12</v>
      </c>
      <c r="O1" s="34" t="s">
        <v>1</v>
      </c>
      <c r="P1" s="35" t="s">
        <v>2</v>
      </c>
      <c r="Q1" s="35" t="s">
        <v>3</v>
      </c>
      <c r="R1" s="35" t="s">
        <v>4</v>
      </c>
      <c r="S1" s="35" t="s">
        <v>5</v>
      </c>
      <c r="T1" s="35" t="s">
        <v>6</v>
      </c>
      <c r="U1" s="35" t="s">
        <v>7</v>
      </c>
      <c r="V1" s="35" t="s">
        <v>8</v>
      </c>
      <c r="W1" s="35" t="s">
        <v>9</v>
      </c>
      <c r="X1" s="35" t="s">
        <v>10</v>
      </c>
      <c r="Y1" s="36" t="s">
        <v>11</v>
      </c>
      <c r="Z1" s="37"/>
      <c r="AA1" s="37"/>
      <c r="AB1" s="37"/>
      <c r="AC1" s="37"/>
    </row>
    <row r="2" spans="1:29" x14ac:dyDescent="0.2">
      <c r="A2" s="37"/>
      <c r="B2" s="39">
        <v>4</v>
      </c>
      <c r="C2" s="40">
        <v>-0.33413734932732808</v>
      </c>
      <c r="D2" s="40">
        <v>0.42011484146376077</v>
      </c>
      <c r="E2" s="40">
        <v>0</v>
      </c>
      <c r="F2" s="40">
        <v>-0.26315132471663105</v>
      </c>
      <c r="G2" s="40">
        <v>0.38310456376871516</v>
      </c>
      <c r="H2" s="40">
        <v>0</v>
      </c>
      <c r="I2" s="40">
        <v>-6.0166857807430141E-2</v>
      </c>
      <c r="J2" s="40">
        <v>0.44167215230809687</v>
      </c>
      <c r="K2" s="40">
        <v>0</v>
      </c>
      <c r="L2" s="41">
        <v>0</v>
      </c>
      <c r="M2" s="37"/>
      <c r="N2" s="37"/>
      <c r="O2" s="39">
        <v>4</v>
      </c>
      <c r="P2" s="40">
        <v>-0.30928049921467782</v>
      </c>
      <c r="Q2" s="40">
        <v>0.35814400089931198</v>
      </c>
      <c r="R2" s="40">
        <v>0</v>
      </c>
      <c r="S2" s="40">
        <v>-0.21803697999507676</v>
      </c>
      <c r="T2" s="40">
        <v>0.12483699767164902</v>
      </c>
      <c r="U2" s="40">
        <v>0</v>
      </c>
      <c r="V2" s="40">
        <v>-5.6057578902467213</v>
      </c>
      <c r="W2" s="40">
        <v>2.6649431551066159E-2</v>
      </c>
      <c r="X2" s="40">
        <v>0</v>
      </c>
      <c r="Y2" s="41">
        <v>1</v>
      </c>
      <c r="Z2" s="37"/>
      <c r="AA2" s="37"/>
      <c r="AB2" s="37"/>
      <c r="AC2" s="37"/>
    </row>
    <row r="3" spans="1:29" x14ac:dyDescent="0.2">
      <c r="A3" s="37"/>
      <c r="B3" s="42">
        <v>4.25</v>
      </c>
      <c r="C3" s="37">
        <v>-0.3181291610495709</v>
      </c>
      <c r="D3" s="37">
        <v>0.39526173686440469</v>
      </c>
      <c r="E3" s="37">
        <v>0</v>
      </c>
      <c r="F3" s="37">
        <v>-0.24695760910964992</v>
      </c>
      <c r="G3" s="37">
        <v>0.35772436102307359</v>
      </c>
      <c r="H3" s="37">
        <v>0</v>
      </c>
      <c r="I3" s="37">
        <v>-6.0940267217614696E-2</v>
      </c>
      <c r="J3" s="37">
        <v>0.40663825622079575</v>
      </c>
      <c r="K3" s="37">
        <v>0</v>
      </c>
      <c r="L3" s="43">
        <v>0</v>
      </c>
      <c r="M3" s="37"/>
      <c r="N3" s="37"/>
      <c r="O3" s="42">
        <v>4.25</v>
      </c>
      <c r="P3" s="37">
        <v>-0.3004072213413238</v>
      </c>
      <c r="Q3" s="37">
        <v>0.33268379082696597</v>
      </c>
      <c r="R3" s="37">
        <v>0</v>
      </c>
      <c r="S3" s="37">
        <v>-0.21182914887389614</v>
      </c>
      <c r="T3" s="37">
        <v>0.11630077585461285</v>
      </c>
      <c r="U3" s="37">
        <v>0</v>
      </c>
      <c r="V3" s="37">
        <v>-5.5448751306355462</v>
      </c>
      <c r="W3" s="37">
        <v>2.4081258059023398E-2</v>
      </c>
      <c r="X3" s="37">
        <v>0</v>
      </c>
      <c r="Y3" s="43">
        <v>1</v>
      </c>
      <c r="Z3" s="37"/>
      <c r="AA3" s="37"/>
      <c r="AB3" s="37"/>
      <c r="AC3" s="37"/>
    </row>
    <row r="4" spans="1:29" x14ac:dyDescent="0.2">
      <c r="A4" s="37"/>
      <c r="B4" s="42">
        <v>4.5</v>
      </c>
      <c r="C4" s="37">
        <v>-0.30297630780231977</v>
      </c>
      <c r="D4" s="37">
        <v>0.3712421127559713</v>
      </c>
      <c r="E4" s="37">
        <v>0</v>
      </c>
      <c r="F4" s="37">
        <v>-0.23163466286947454</v>
      </c>
      <c r="G4" s="37">
        <v>0.3320057255717952</v>
      </c>
      <c r="H4" s="37">
        <v>0</v>
      </c>
      <c r="I4" s="37">
        <v>-6.1700779620678325E-2</v>
      </c>
      <c r="J4" s="37">
        <v>0.37365813261974523</v>
      </c>
      <c r="K4" s="37">
        <v>0</v>
      </c>
      <c r="L4" s="43">
        <v>0</v>
      </c>
      <c r="M4" s="37"/>
      <c r="N4" s="37"/>
      <c r="O4" s="42">
        <v>4.5</v>
      </c>
      <c r="P4" s="37">
        <v>-0.29089613266197212</v>
      </c>
      <c r="Q4" s="37">
        <v>0.30860814786177238</v>
      </c>
      <c r="R4" s="37">
        <v>0</v>
      </c>
      <c r="S4" s="37">
        <v>-0.2048457487729749</v>
      </c>
      <c r="T4" s="37">
        <v>0.10827490270796414</v>
      </c>
      <c r="U4" s="37">
        <v>0</v>
      </c>
      <c r="V4" s="37">
        <v>-5.4975637674327373</v>
      </c>
      <c r="W4" s="37">
        <v>2.1667758416996856E-2</v>
      </c>
      <c r="X4" s="37">
        <v>0</v>
      </c>
      <c r="Y4" s="43">
        <v>1</v>
      </c>
      <c r="Z4" s="37"/>
      <c r="AA4" s="37"/>
      <c r="AB4" s="37"/>
      <c r="AC4" s="37"/>
    </row>
    <row r="5" spans="1:29" x14ac:dyDescent="0.2">
      <c r="A5" s="37"/>
      <c r="B5" s="42">
        <v>4.75</v>
      </c>
      <c r="C5" s="37">
        <v>-0.28859864035002047</v>
      </c>
      <c r="D5" s="37">
        <v>0.34766796734971983</v>
      </c>
      <c r="E5" s="37">
        <v>0</v>
      </c>
      <c r="F5" s="37">
        <v>-0.21710722421279272</v>
      </c>
      <c r="G5" s="37">
        <v>0.30534601417519536</v>
      </c>
      <c r="H5" s="37">
        <v>0</v>
      </c>
      <c r="I5" s="37">
        <v>-6.2435517011549813E-2</v>
      </c>
      <c r="J5" s="37">
        <v>0.34254304127055635</v>
      </c>
      <c r="K5" s="37">
        <v>0</v>
      </c>
      <c r="L5" s="43">
        <v>0</v>
      </c>
      <c r="M5" s="37"/>
      <c r="N5" s="37"/>
      <c r="O5" s="42">
        <v>4.75</v>
      </c>
      <c r="P5" s="37">
        <v>-0.27997473720363608</v>
      </c>
      <c r="Q5" s="37">
        <v>0.28571467661214633</v>
      </c>
      <c r="R5" s="37">
        <v>0</v>
      </c>
      <c r="S5" s="37">
        <v>-0.19636518718235507</v>
      </c>
      <c r="T5" s="37">
        <v>0.10072010451049929</v>
      </c>
      <c r="U5" s="37">
        <v>0</v>
      </c>
      <c r="V5" s="37">
        <v>-5.4679491125131676</v>
      </c>
      <c r="W5" s="37">
        <v>1.9399403375430752E-2</v>
      </c>
      <c r="X5" s="37">
        <v>0</v>
      </c>
      <c r="Y5" s="43">
        <v>1</v>
      </c>
      <c r="Z5" s="37"/>
      <c r="AA5" s="37"/>
      <c r="AB5" s="37"/>
      <c r="AC5" s="37"/>
    </row>
    <row r="6" spans="1:29" x14ac:dyDescent="0.2">
      <c r="A6" s="37"/>
      <c r="B6" s="42">
        <v>5</v>
      </c>
      <c r="C6" s="37">
        <v>-0.27498315619312663</v>
      </c>
      <c r="D6" s="37">
        <v>0.3240434710558433</v>
      </c>
      <c r="E6" s="37">
        <v>0</v>
      </c>
      <c r="F6" s="37">
        <v>-0.20341428857677002</v>
      </c>
      <c r="G6" s="37">
        <v>0.27749926996030538</v>
      </c>
      <c r="H6" s="37">
        <v>0</v>
      </c>
      <c r="I6" s="37">
        <v>-6.305318496648038E-2</v>
      </c>
      <c r="J6" s="37">
        <v>0.31316670019806159</v>
      </c>
      <c r="K6" s="37">
        <v>0</v>
      </c>
      <c r="L6" s="43">
        <v>0</v>
      </c>
      <c r="M6" s="37"/>
      <c r="N6" s="37"/>
      <c r="O6" s="42">
        <v>5</v>
      </c>
      <c r="P6" s="37">
        <v>-0.26740956140638517</v>
      </c>
      <c r="Q6" s="37">
        <v>0.26385420546677718</v>
      </c>
      <c r="R6" s="37">
        <v>0</v>
      </c>
      <c r="S6" s="37">
        <v>-0.18631831313347114</v>
      </c>
      <c r="T6" s="37">
        <v>9.3592907707581219E-2</v>
      </c>
      <c r="U6" s="37">
        <v>0</v>
      </c>
      <c r="V6" s="37">
        <v>-5.4463133116607452</v>
      </c>
      <c r="W6" s="37">
        <v>1.7273144593193013E-2</v>
      </c>
      <c r="X6" s="37">
        <v>0</v>
      </c>
      <c r="Y6" s="43">
        <v>1</v>
      </c>
      <c r="Z6" s="37"/>
      <c r="AA6" s="37"/>
      <c r="AB6" s="37"/>
      <c r="AC6" s="37"/>
    </row>
    <row r="7" spans="1:29" x14ac:dyDescent="0.2">
      <c r="A7" s="37"/>
      <c r="B7" s="42">
        <v>5.25</v>
      </c>
      <c r="C7" s="37">
        <v>-0.26212161322633065</v>
      </c>
      <c r="D7" s="37">
        <v>0.29996826090142203</v>
      </c>
      <c r="E7" s="37">
        <v>0</v>
      </c>
      <c r="F7" s="37">
        <v>-0.19059445603577529</v>
      </c>
      <c r="G7" s="37">
        <v>0.24834970580436222</v>
      </c>
      <c r="H7" s="37">
        <v>0</v>
      </c>
      <c r="I7" s="37">
        <v>-6.3471732699647454E-2</v>
      </c>
      <c r="J7" s="37">
        <v>0.28541983965952111</v>
      </c>
      <c r="K7" s="37">
        <v>0</v>
      </c>
      <c r="L7" s="43">
        <v>0</v>
      </c>
      <c r="M7" s="37"/>
      <c r="N7" s="37"/>
      <c r="O7" s="42">
        <v>5.25</v>
      </c>
      <c r="P7" s="37">
        <v>-0.25301907247504829</v>
      </c>
      <c r="Q7" s="37">
        <v>0.24289815087038402</v>
      </c>
      <c r="R7" s="37">
        <v>0</v>
      </c>
      <c r="S7" s="37">
        <v>-0.1746755566373821</v>
      </c>
      <c r="T7" s="37">
        <v>8.6855774742121028E-2</v>
      </c>
      <c r="U7" s="37">
        <v>0</v>
      </c>
      <c r="V7" s="37">
        <v>-5.4229971142575835</v>
      </c>
      <c r="W7" s="37">
        <v>1.5287543154770711E-2</v>
      </c>
      <c r="X7" s="37">
        <v>0</v>
      </c>
      <c r="Y7" s="43">
        <v>1</v>
      </c>
      <c r="Z7" s="37"/>
      <c r="AA7" s="37"/>
      <c r="AB7" s="37"/>
      <c r="AC7" s="37"/>
    </row>
    <row r="8" spans="1:29" x14ac:dyDescent="0.2">
      <c r="A8" s="37"/>
      <c r="B8" s="42">
        <v>5.5</v>
      </c>
      <c r="C8" s="37">
        <v>-0.24993688951599147</v>
      </c>
      <c r="D8" s="37">
        <v>0.27517618388111753</v>
      </c>
      <c r="E8" s="37">
        <v>0</v>
      </c>
      <c r="F8" s="37">
        <v>-0.17865490625585601</v>
      </c>
      <c r="G8" s="37">
        <v>0.21799376723019392</v>
      </c>
      <c r="H8" s="37">
        <v>0</v>
      </c>
      <c r="I8" s="37">
        <v>-6.3613721554496294E-2</v>
      </c>
      <c r="J8" s="37">
        <v>0.25920818410597812</v>
      </c>
      <c r="K8" s="37">
        <v>0</v>
      </c>
      <c r="L8" s="43">
        <v>0</v>
      </c>
      <c r="M8" s="37"/>
      <c r="N8" s="37"/>
      <c r="O8" s="42">
        <v>5.5</v>
      </c>
      <c r="P8" s="37">
        <v>-0.23686860078606031</v>
      </c>
      <c r="Q8" s="37">
        <v>0.22274635796861864</v>
      </c>
      <c r="R8" s="37">
        <v>0</v>
      </c>
      <c r="S8" s="37">
        <v>-0.16157354828433768</v>
      </c>
      <c r="T8" s="37">
        <v>8.0476081256004584E-2</v>
      </c>
      <c r="U8" s="37">
        <v>0</v>
      </c>
      <c r="V8" s="37">
        <v>-5.3902411652509414</v>
      </c>
      <c r="W8" s="37">
        <v>1.3440743813307392E-2</v>
      </c>
      <c r="X8" s="37">
        <v>0</v>
      </c>
      <c r="Y8" s="43">
        <v>1</v>
      </c>
      <c r="Z8" s="37"/>
      <c r="AA8" s="37"/>
      <c r="AB8" s="37"/>
      <c r="AC8" s="37"/>
    </row>
    <row r="9" spans="1:29" x14ac:dyDescent="0.2">
      <c r="A9" s="37"/>
      <c r="B9" s="42">
        <v>5.75</v>
      </c>
      <c r="C9" s="37">
        <v>-0.23818289456265695</v>
      </c>
      <c r="D9" s="37">
        <v>0.24954005770750021</v>
      </c>
      <c r="E9" s="37">
        <v>0</v>
      </c>
      <c r="F9" s="37">
        <v>-0.16756236113938883</v>
      </c>
      <c r="G9" s="37">
        <v>0.18699645232807494</v>
      </c>
      <c r="H9" s="37">
        <v>0</v>
      </c>
      <c r="I9" s="37">
        <v>-6.3366127257855176E-2</v>
      </c>
      <c r="J9" s="37">
        <v>0.23446674364269526</v>
      </c>
      <c r="K9" s="37">
        <v>0</v>
      </c>
      <c r="L9" s="43">
        <v>0</v>
      </c>
      <c r="M9" s="37"/>
      <c r="N9" s="37"/>
      <c r="O9" s="42">
        <v>5.75</v>
      </c>
      <c r="P9" s="37">
        <v>-0.21992265521845233</v>
      </c>
      <c r="Q9" s="37">
        <v>0.20334879256319738</v>
      </c>
      <c r="R9" s="37">
        <v>0</v>
      </c>
      <c r="S9" s="37">
        <v>-0.14783797805635146</v>
      </c>
      <c r="T9" s="37">
        <v>7.4426103953317391E-2</v>
      </c>
      <c r="U9" s="37">
        <v>0</v>
      </c>
      <c r="V9" s="37">
        <v>-5.3387992235783486</v>
      </c>
      <c r="W9" s="37">
        <v>1.1735151954395839E-2</v>
      </c>
      <c r="X9" s="37">
        <v>0</v>
      </c>
      <c r="Y9" s="43">
        <v>1</v>
      </c>
      <c r="Z9" s="37"/>
      <c r="AA9" s="37"/>
      <c r="AB9" s="37"/>
      <c r="AC9" s="37"/>
    </row>
    <row r="10" spans="1:29" x14ac:dyDescent="0.2">
      <c r="A10" s="37"/>
      <c r="B10" s="42">
        <v>6</v>
      </c>
      <c r="C10" s="37">
        <v>-0.22663462648018928</v>
      </c>
      <c r="D10" s="37">
        <v>0.22298709907873482</v>
      </c>
      <c r="E10" s="37">
        <v>0</v>
      </c>
      <c r="F10" s="37">
        <v>-0.15727658141537937</v>
      </c>
      <c r="G10" s="37">
        <v>0.15588575693005158</v>
      </c>
      <c r="H10" s="37">
        <v>0</v>
      </c>
      <c r="I10" s="37">
        <v>-6.2637061070428324E-2</v>
      </c>
      <c r="J10" s="37">
        <v>0.21113404669767899</v>
      </c>
      <c r="K10" s="37">
        <v>0</v>
      </c>
      <c r="L10" s="43">
        <v>0</v>
      </c>
      <c r="M10" s="37"/>
      <c r="N10" s="37"/>
      <c r="O10" s="42">
        <v>6</v>
      </c>
      <c r="P10" s="37">
        <v>-0.20320781725730797</v>
      </c>
      <c r="Q10" s="37">
        <v>0.18467031487079799</v>
      </c>
      <c r="R10" s="37">
        <v>0</v>
      </c>
      <c r="S10" s="37">
        <v>-0.1343280783131604</v>
      </c>
      <c r="T10" s="37">
        <v>6.8681428112220999E-2</v>
      </c>
      <c r="U10" s="37">
        <v>0</v>
      </c>
      <c r="V10" s="37">
        <v>-5.2607536878093555</v>
      </c>
      <c r="W10" s="37">
        <v>1.0172703756382517E-2</v>
      </c>
      <c r="X10" s="37">
        <v>0</v>
      </c>
      <c r="Y10" s="43">
        <v>1</v>
      </c>
      <c r="Z10" s="37"/>
      <c r="AA10" s="37"/>
      <c r="AB10" s="37"/>
      <c r="AC10" s="37"/>
    </row>
    <row r="11" spans="1:29" x14ac:dyDescent="0.2">
      <c r="A11" s="37"/>
      <c r="B11" s="42">
        <v>6.25</v>
      </c>
      <c r="C11" s="37">
        <v>-0.21512655594164087</v>
      </c>
      <c r="D11" s="37">
        <v>0.19550672517615642</v>
      </c>
      <c r="E11" s="37">
        <v>0</v>
      </c>
      <c r="F11" s="37">
        <v>-0.14775816322899971</v>
      </c>
      <c r="G11" s="37">
        <v>0.1250926968567958</v>
      </c>
      <c r="H11" s="37">
        <v>0</v>
      </c>
      <c r="I11" s="37">
        <v>-6.1365972801572966E-2</v>
      </c>
      <c r="J11" s="37">
        <v>0.18914904101994967</v>
      </c>
      <c r="K11" s="37">
        <v>0</v>
      </c>
      <c r="L11" s="43">
        <v>0</v>
      </c>
      <c r="M11" s="37"/>
      <c r="N11" s="37"/>
      <c r="O11" s="42">
        <v>6.25</v>
      </c>
      <c r="P11" s="37">
        <v>-0.18750705247203925</v>
      </c>
      <c r="Q11" s="37">
        <v>0.16667834896401557</v>
      </c>
      <c r="R11" s="37">
        <v>0</v>
      </c>
      <c r="S11" s="37">
        <v>-0.12169998171361662</v>
      </c>
      <c r="T11" s="37">
        <v>6.322027190830326E-2</v>
      </c>
      <c r="U11" s="37">
        <v>0</v>
      </c>
      <c r="V11" s="37">
        <v>-5.1504214564768489</v>
      </c>
      <c r="W11" s="37">
        <v>8.7532639718994748E-3</v>
      </c>
      <c r="X11" s="37">
        <v>0</v>
      </c>
      <c r="Y11" s="43">
        <v>1</v>
      </c>
      <c r="Z11" s="37"/>
      <c r="AA11" s="37"/>
      <c r="AB11" s="37"/>
      <c r="AC11" s="37"/>
    </row>
    <row r="12" spans="1:29" x14ac:dyDescent="0.2">
      <c r="A12" s="37"/>
      <c r="B12" s="42">
        <v>6.5</v>
      </c>
      <c r="C12" s="37">
        <v>-0.20364996491362142</v>
      </c>
      <c r="D12" s="37">
        <v>0.16752706994600475</v>
      </c>
      <c r="E12" s="37">
        <v>0</v>
      </c>
      <c r="F12" s="37">
        <v>-0.13897166727502963</v>
      </c>
      <c r="G12" s="37">
        <v>9.5221340335953641E-2</v>
      </c>
      <c r="H12" s="37">
        <v>0</v>
      </c>
      <c r="I12" s="37">
        <v>-5.9570376009514092E-2</v>
      </c>
      <c r="J12" s="37">
        <v>0.16846380566612185</v>
      </c>
      <c r="K12" s="37">
        <v>0</v>
      </c>
      <c r="L12" s="43">
        <v>0</v>
      </c>
      <c r="M12" s="37"/>
      <c r="N12" s="37"/>
      <c r="O12" s="42">
        <v>6.5</v>
      </c>
      <c r="P12" s="37">
        <v>-0.17319383669784827</v>
      </c>
      <c r="Q12" s="37">
        <v>0.14939531017492946</v>
      </c>
      <c r="R12" s="37">
        <v>0</v>
      </c>
      <c r="S12" s="37">
        <v>-0.11031099030933866</v>
      </c>
      <c r="T12" s="37">
        <v>5.8028537719498896E-2</v>
      </c>
      <c r="U12" s="37">
        <v>0</v>
      </c>
      <c r="V12" s="37">
        <v>-5.0073266907249945</v>
      </c>
      <c r="W12" s="37">
        <v>7.4725577842470539E-3</v>
      </c>
      <c r="X12" s="37">
        <v>0</v>
      </c>
      <c r="Y12" s="43">
        <v>1</v>
      </c>
      <c r="Z12" s="37"/>
      <c r="AA12" s="37"/>
      <c r="AB12" s="37"/>
      <c r="AC12" s="37"/>
    </row>
    <row r="13" spans="1:29" x14ac:dyDescent="0.2">
      <c r="A13" s="37"/>
      <c r="B13" s="42">
        <v>6.75</v>
      </c>
      <c r="C13" s="37">
        <v>-0.19227985104923562</v>
      </c>
      <c r="D13" s="37">
        <v>0.13968018858688103</v>
      </c>
      <c r="E13" s="37">
        <v>0</v>
      </c>
      <c r="F13" s="37">
        <v>-0.13088439790839779</v>
      </c>
      <c r="G13" s="37">
        <v>6.6922847228425564E-2</v>
      </c>
      <c r="H13" s="37">
        <v>0</v>
      </c>
      <c r="I13" s="37">
        <v>-5.7309320600164249E-2</v>
      </c>
      <c r="J13" s="37">
        <v>0.14903752926842628</v>
      </c>
      <c r="K13" s="37">
        <v>0</v>
      </c>
      <c r="L13" s="43">
        <v>0</v>
      </c>
      <c r="M13" s="37"/>
      <c r="N13" s="37"/>
      <c r="O13" s="42">
        <v>6.75</v>
      </c>
      <c r="P13" s="37">
        <v>-0.16027232325956398</v>
      </c>
      <c r="Q13" s="37">
        <v>0.13289878461449067</v>
      </c>
      <c r="R13" s="37">
        <v>0</v>
      </c>
      <c r="S13" s="37">
        <v>-0.10025331043283714</v>
      </c>
      <c r="T13" s="37">
        <v>5.3099547723244545E-2</v>
      </c>
      <c r="U13" s="37">
        <v>0</v>
      </c>
      <c r="V13" s="37">
        <v>-4.8358245001213618</v>
      </c>
      <c r="W13" s="37">
        <v>6.3225853913086993E-3</v>
      </c>
      <c r="X13" s="37">
        <v>0</v>
      </c>
      <c r="Y13" s="43">
        <v>1</v>
      </c>
      <c r="Z13" s="37"/>
      <c r="AA13" s="37"/>
      <c r="AB13" s="37"/>
      <c r="AC13" s="37"/>
    </row>
    <row r="14" spans="1:29" x14ac:dyDescent="0.2">
      <c r="A14" s="37"/>
      <c r="B14" s="42">
        <v>7</v>
      </c>
      <c r="C14" s="37">
        <v>-0.1810771902698054</v>
      </c>
      <c r="D14" s="37">
        <v>0.11247448637870816</v>
      </c>
      <c r="E14" s="37">
        <v>0</v>
      </c>
      <c r="F14" s="37">
        <v>-0.12346440331974762</v>
      </c>
      <c r="G14" s="37">
        <v>4.0705103321862168E-2</v>
      </c>
      <c r="H14" s="37">
        <v>0</v>
      </c>
      <c r="I14" s="37">
        <v>-5.4634997867879953E-2</v>
      </c>
      <c r="J14" s="37">
        <v>0.13082737793780197</v>
      </c>
      <c r="K14" s="37">
        <v>0</v>
      </c>
      <c r="L14" s="43">
        <v>0</v>
      </c>
      <c r="M14" s="37"/>
      <c r="N14" s="37"/>
      <c r="O14" s="42">
        <v>7</v>
      </c>
      <c r="P14" s="37">
        <v>-0.14871619502773648</v>
      </c>
      <c r="Q14" s="37">
        <v>0.11724807974568696</v>
      </c>
      <c r="R14" s="37">
        <v>0</v>
      </c>
      <c r="S14" s="37">
        <v>-9.1577182599781537E-2</v>
      </c>
      <c r="T14" s="37">
        <v>4.8426253603393477E-2</v>
      </c>
      <c r="U14" s="37">
        <v>0</v>
      </c>
      <c r="V14" s="37">
        <v>-4.6399192213647069</v>
      </c>
      <c r="W14" s="37">
        <v>5.2956388753368083E-3</v>
      </c>
      <c r="X14" s="37">
        <v>0</v>
      </c>
      <c r="Y14" s="43">
        <v>1</v>
      </c>
      <c r="Z14" s="37"/>
      <c r="AA14" s="37"/>
      <c r="AB14" s="37"/>
      <c r="AC14" s="37"/>
    </row>
    <row r="15" spans="1:29" x14ac:dyDescent="0.2">
      <c r="A15" s="37"/>
      <c r="B15" s="42">
        <v>7.25</v>
      </c>
      <c r="C15" s="37">
        <v>-0.17009850257080572</v>
      </c>
      <c r="D15" s="37">
        <v>8.6328742014483595E-2</v>
      </c>
      <c r="E15" s="37">
        <v>0</v>
      </c>
      <c r="F15" s="37">
        <v>-0.11668168366492715</v>
      </c>
      <c r="G15" s="37">
        <v>1.6965501732110866E-2</v>
      </c>
      <c r="H15" s="37">
        <v>0</v>
      </c>
      <c r="I15" s="37">
        <v>-5.1595056166369169E-2</v>
      </c>
      <c r="J15" s="37">
        <v>0.11379036644083618</v>
      </c>
      <c r="K15" s="37">
        <v>0</v>
      </c>
      <c r="L15" s="43">
        <v>0</v>
      </c>
      <c r="M15" s="37"/>
      <c r="N15" s="37"/>
      <c r="O15" s="42">
        <v>7.25</v>
      </c>
      <c r="P15" s="37">
        <v>-0.13849378173654081</v>
      </c>
      <c r="Q15" s="37">
        <v>0.10248444707414306</v>
      </c>
      <c r="R15" s="37">
        <v>0</v>
      </c>
      <c r="S15" s="37">
        <v>-8.4311227000258171E-2</v>
      </c>
      <c r="T15" s="37">
        <v>4.4001064159199466E-2</v>
      </c>
      <c r="U15" s="37">
        <v>0</v>
      </c>
      <c r="V15" s="37">
        <v>-4.4230561381265403</v>
      </c>
      <c r="W15" s="37">
        <v>4.3845176079569739E-3</v>
      </c>
      <c r="X15" s="37">
        <v>0</v>
      </c>
      <c r="Y15" s="43">
        <v>1</v>
      </c>
      <c r="Z15" s="37"/>
      <c r="AA15" s="37"/>
      <c r="AB15" s="37"/>
      <c r="AC15" s="37"/>
    </row>
    <row r="16" spans="1:29" x14ac:dyDescent="0.2">
      <c r="A16" s="37"/>
      <c r="B16" s="42">
        <v>7.5</v>
      </c>
      <c r="C16" s="37">
        <v>-0.15950979102214013</v>
      </c>
      <c r="D16" s="37">
        <v>6.1800879511015872E-2</v>
      </c>
      <c r="E16" s="37">
        <v>0</v>
      </c>
      <c r="F16" s="37">
        <v>-0.11052093351351466</v>
      </c>
      <c r="G16" s="37">
        <v>-3.8872910436325014E-3</v>
      </c>
      <c r="H16" s="37">
        <v>0</v>
      </c>
      <c r="I16" s="37">
        <v>-4.8262023263506926E-2</v>
      </c>
      <c r="J16" s="37">
        <v>9.7896221175445497E-2</v>
      </c>
      <c r="K16" s="37">
        <v>0</v>
      </c>
      <c r="L16" s="43">
        <v>0</v>
      </c>
      <c r="M16" s="37"/>
      <c r="N16" s="37"/>
      <c r="O16" s="42">
        <v>7.5</v>
      </c>
      <c r="P16" s="37">
        <v>-0.12960680104729327</v>
      </c>
      <c r="Q16" s="37">
        <v>8.8655439381389201E-2</v>
      </c>
      <c r="R16" s="37">
        <v>0</v>
      </c>
      <c r="S16" s="37">
        <v>-7.8460767339263882E-2</v>
      </c>
      <c r="T16" s="37">
        <v>3.9818308015636461E-2</v>
      </c>
      <c r="U16" s="37">
        <v>0</v>
      </c>
      <c r="V16" s="37">
        <v>-4.1894865131595083</v>
      </c>
      <c r="W16" s="37">
        <v>3.5813341400271551E-3</v>
      </c>
      <c r="X16" s="37">
        <v>0</v>
      </c>
      <c r="Y16" s="43">
        <v>1</v>
      </c>
      <c r="Z16" s="37"/>
      <c r="AA16" s="37"/>
      <c r="AB16" s="37"/>
      <c r="AC16" s="37"/>
    </row>
    <row r="17" spans="1:29" x14ac:dyDescent="0.2">
      <c r="A17" s="37"/>
      <c r="B17" s="42">
        <v>7.75</v>
      </c>
      <c r="C17" s="37">
        <v>-0.14953407293183751</v>
      </c>
      <c r="D17" s="37">
        <v>3.9502475429865846E-2</v>
      </c>
      <c r="E17" s="37">
        <v>0</v>
      </c>
      <c r="F17" s="37">
        <v>-0.10497549341697798</v>
      </c>
      <c r="G17" s="37">
        <v>-2.1462393050316386E-2</v>
      </c>
      <c r="H17" s="37">
        <v>0</v>
      </c>
      <c r="I17" s="37">
        <v>-4.4720269279871161E-2</v>
      </c>
      <c r="J17" s="37">
        <v>8.3122110206439892E-2</v>
      </c>
      <c r="K17" s="37">
        <v>0</v>
      </c>
      <c r="L17" s="43">
        <v>0</v>
      </c>
      <c r="M17" s="37"/>
      <c r="N17" s="37"/>
      <c r="O17" s="42">
        <v>7.75</v>
      </c>
      <c r="P17" s="37">
        <v>-0.12210384628127713</v>
      </c>
      <c r="Q17" s="37">
        <v>7.582468939091136E-2</v>
      </c>
      <c r="R17" s="37">
        <v>0</v>
      </c>
      <c r="S17" s="37">
        <v>-7.4009498192673107E-2</v>
      </c>
      <c r="T17" s="37">
        <v>3.5875139394996758E-2</v>
      </c>
      <c r="U17" s="37">
        <v>0</v>
      </c>
      <c r="V17" s="37">
        <v>-3.9447607292654681</v>
      </c>
      <c r="W17" s="37">
        <v>2.8771011669360691E-3</v>
      </c>
      <c r="X17" s="37">
        <v>0</v>
      </c>
      <c r="Y17" s="43">
        <v>1</v>
      </c>
      <c r="Z17" s="37"/>
      <c r="AA17" s="37"/>
      <c r="AB17" s="37"/>
      <c r="AC17" s="37"/>
    </row>
    <row r="18" spans="1:29" x14ac:dyDescent="0.2">
      <c r="A18" s="37"/>
      <c r="B18" s="42">
        <v>8</v>
      </c>
      <c r="C18" s="37">
        <v>-0.14035180904236633</v>
      </c>
      <c r="D18" s="37">
        <v>1.9922716388096173E-2</v>
      </c>
      <c r="E18" s="37">
        <v>0</v>
      </c>
      <c r="F18" s="37">
        <v>-0.10003597942055009</v>
      </c>
      <c r="G18" s="37">
        <v>-3.5460680246837128E-2</v>
      </c>
      <c r="H18" s="37">
        <v>0</v>
      </c>
      <c r="I18" s="37">
        <v>-4.1040925953121921E-2</v>
      </c>
      <c r="J18" s="37">
        <v>6.9442158286679323E-2</v>
      </c>
      <c r="K18" s="37">
        <v>0</v>
      </c>
      <c r="L18" s="43">
        <v>0</v>
      </c>
      <c r="M18" s="37"/>
      <c r="N18" s="37"/>
      <c r="O18" s="42">
        <v>8</v>
      </c>
      <c r="P18" s="37">
        <v>-0.11602004114699405</v>
      </c>
      <c r="Q18" s="37">
        <v>6.4040363747056794E-2</v>
      </c>
      <c r="R18" s="37">
        <v>0</v>
      </c>
      <c r="S18" s="37">
        <v>-7.093349911907687E-2</v>
      </c>
      <c r="T18" s="37">
        <v>3.216796606708483E-2</v>
      </c>
      <c r="U18" s="37">
        <v>0</v>
      </c>
      <c r="V18" s="37">
        <v>-3.6936756407408353</v>
      </c>
      <c r="W18" s="37">
        <v>2.2636362757503942E-3</v>
      </c>
      <c r="X18" s="37">
        <v>0</v>
      </c>
      <c r="Y18" s="43">
        <v>1</v>
      </c>
      <c r="Z18" s="37"/>
      <c r="AA18" s="37"/>
      <c r="AB18" s="37"/>
      <c r="AC18" s="37"/>
    </row>
    <row r="19" spans="1:29" x14ac:dyDescent="0.2">
      <c r="A19" s="37"/>
      <c r="B19" s="42">
        <v>8.25</v>
      </c>
      <c r="C19" s="37">
        <v>-0.13210714831980219</v>
      </c>
      <c r="D19" s="37">
        <v>3.4475410437853071E-3</v>
      </c>
      <c r="E19" s="37">
        <v>0</v>
      </c>
      <c r="F19" s="37">
        <v>-9.5691062203499655E-2</v>
      </c>
      <c r="G19" s="37">
        <v>-4.5658610719688575E-2</v>
      </c>
      <c r="H19" s="37">
        <v>0</v>
      </c>
      <c r="I19" s="37">
        <v>-3.7283637565244554E-2</v>
      </c>
      <c r="J19" s="37">
        <v>5.6828239139576464E-2</v>
      </c>
      <c r="K19" s="37">
        <v>0</v>
      </c>
      <c r="L19" s="43">
        <v>0</v>
      </c>
      <c r="M19" s="37"/>
      <c r="N19" s="37"/>
      <c r="O19" s="42">
        <v>8.25</v>
      </c>
      <c r="P19" s="37">
        <v>-0.11137498133068746</v>
      </c>
      <c r="Q19" s="37">
        <v>5.3335565190156142E-2</v>
      </c>
      <c r="R19" s="37">
        <v>0</v>
      </c>
      <c r="S19" s="37">
        <v>-6.9203934214913332E-2</v>
      </c>
      <c r="T19" s="37">
        <v>2.8692378523499151E-2</v>
      </c>
      <c r="U19" s="37">
        <v>0</v>
      </c>
      <c r="V19" s="37">
        <v>-3.440233072254145</v>
      </c>
      <c r="W19" s="37">
        <v>1.7336160769444026E-3</v>
      </c>
      <c r="X19" s="37">
        <v>0</v>
      </c>
      <c r="Y19" s="43">
        <v>1</v>
      </c>
      <c r="Z19" s="37"/>
      <c r="AA19" s="37"/>
      <c r="AB19" s="37"/>
      <c r="AC19" s="37"/>
    </row>
    <row r="20" spans="1:29" x14ac:dyDescent="0.2">
      <c r="A20" s="37"/>
      <c r="B20" s="42">
        <v>8.5</v>
      </c>
      <c r="C20" s="37">
        <v>-0.12480903371636742</v>
      </c>
      <c r="D20" s="37">
        <v>-9.6847569300804182E-3</v>
      </c>
      <c r="E20" s="37">
        <v>0</v>
      </c>
      <c r="F20" s="37">
        <v>-9.1862522868375152E-2</v>
      </c>
      <c r="G20" s="37">
        <v>-5.1974379248789671E-2</v>
      </c>
      <c r="H20" s="37">
        <v>0</v>
      </c>
      <c r="I20" s="37">
        <v>-3.3495653224563604E-2</v>
      </c>
      <c r="J20" s="37">
        <v>4.5248686295772611E-2</v>
      </c>
      <c r="K20" s="37">
        <v>0</v>
      </c>
      <c r="L20" s="43">
        <v>0</v>
      </c>
      <c r="M20" s="37"/>
      <c r="N20" s="37"/>
      <c r="O20" s="42">
        <v>8.5</v>
      </c>
      <c r="P20" s="37">
        <v>-0.10815705000445597</v>
      </c>
      <c r="Q20" s="37">
        <v>4.3729042459510037E-2</v>
      </c>
      <c r="R20" s="37">
        <v>0</v>
      </c>
      <c r="S20" s="37">
        <v>-6.8771281499675041E-2</v>
      </c>
      <c r="T20" s="37">
        <v>2.544309592130034E-2</v>
      </c>
      <c r="U20" s="37">
        <v>0</v>
      </c>
      <c r="V20" s="37">
        <v>-3.187799874258701</v>
      </c>
      <c r="W20" s="37">
        <v>1.2803879747288055E-3</v>
      </c>
      <c r="X20" s="37">
        <v>0</v>
      </c>
      <c r="Y20" s="43">
        <v>1</v>
      </c>
      <c r="Z20" s="37"/>
      <c r="AA20" s="37"/>
      <c r="AB20" s="37"/>
      <c r="AC20" s="37"/>
    </row>
    <row r="21" spans="1:29" x14ac:dyDescent="0.2">
      <c r="A21" s="37"/>
      <c r="B21" s="42">
        <v>8.75</v>
      </c>
      <c r="C21" s="37">
        <v>-0.11793912254029237</v>
      </c>
      <c r="D21" s="37">
        <v>-1.960604833304469E-2</v>
      </c>
      <c r="E21" s="37">
        <v>0</v>
      </c>
      <c r="F21" s="37">
        <v>-8.8158657687962716E-2</v>
      </c>
      <c r="G21" s="37">
        <v>-5.4759720792925126E-2</v>
      </c>
      <c r="H21" s="37">
        <v>0</v>
      </c>
      <c r="I21" s="37">
        <v>-2.9702836716252179E-2</v>
      </c>
      <c r="J21" s="37">
        <v>3.466106480386566E-2</v>
      </c>
      <c r="K21" s="37">
        <v>0</v>
      </c>
      <c r="L21" s="43">
        <v>0</v>
      </c>
      <c r="M21" s="37"/>
      <c r="N21" s="37"/>
      <c r="O21" s="42">
        <v>8.75</v>
      </c>
      <c r="P21" s="37">
        <v>-0.10603038726027592</v>
      </c>
      <c r="Q21" s="37">
        <v>3.5192379435621923E-2</v>
      </c>
      <c r="R21" s="37">
        <v>0</v>
      </c>
      <c r="S21" s="37">
        <v>-6.9297921632871962E-2</v>
      </c>
      <c r="T21" s="37">
        <v>2.2409780117828682E-2</v>
      </c>
      <c r="U21" s="37">
        <v>0</v>
      </c>
      <c r="V21" s="37">
        <v>-2.939652870880181</v>
      </c>
      <c r="W21" s="37">
        <v>8.9667007597940551E-4</v>
      </c>
      <c r="X21" s="37">
        <v>0</v>
      </c>
      <c r="Y21" s="43">
        <v>1</v>
      </c>
      <c r="Z21" s="37"/>
      <c r="AA21" s="37"/>
      <c r="AB21" s="37"/>
      <c r="AC21" s="37"/>
    </row>
    <row r="22" spans="1:29" x14ac:dyDescent="0.2">
      <c r="A22" s="37"/>
      <c r="B22" s="42">
        <v>9</v>
      </c>
      <c r="C22" s="37">
        <v>-0.11089451705543141</v>
      </c>
      <c r="D22" s="37">
        <v>-2.6543856916345643E-2</v>
      </c>
      <c r="E22" s="37">
        <v>0</v>
      </c>
      <c r="F22" s="37">
        <v>-8.4147206130939622E-2</v>
      </c>
      <c r="G22" s="37">
        <v>-5.4455861921328896E-2</v>
      </c>
      <c r="H22" s="37">
        <v>0</v>
      </c>
      <c r="I22" s="37">
        <v>-2.5922570685366964E-2</v>
      </c>
      <c r="J22" s="37">
        <v>2.5021279282969822E-2</v>
      </c>
      <c r="K22" s="37">
        <v>0</v>
      </c>
      <c r="L22" s="43">
        <v>0</v>
      </c>
      <c r="M22" s="37"/>
      <c r="N22" s="37"/>
      <c r="O22" s="42">
        <v>9</v>
      </c>
      <c r="P22" s="37">
        <v>-0.10445434757960648</v>
      </c>
      <c r="Q22" s="37">
        <v>2.7665889861460791E-2</v>
      </c>
      <c r="R22" s="37">
        <v>0</v>
      </c>
      <c r="S22" s="37">
        <v>-7.0265615891198507E-2</v>
      </c>
      <c r="T22" s="37">
        <v>1.9578904812105336E-2</v>
      </c>
      <c r="U22" s="37">
        <v>0</v>
      </c>
      <c r="V22" s="37">
        <v>-2.6988944266685024</v>
      </c>
      <c r="W22" s="37">
        <v>5.7495012041295507E-4</v>
      </c>
      <c r="X22" s="37">
        <v>0</v>
      </c>
      <c r="Y22" s="43">
        <v>1</v>
      </c>
      <c r="Z22" s="37"/>
      <c r="AA22" s="37"/>
      <c r="AB22" s="37"/>
      <c r="AC22" s="37"/>
    </row>
    <row r="23" spans="1:29" x14ac:dyDescent="0.2">
      <c r="A23" s="37"/>
      <c r="B23" s="42">
        <v>9.25</v>
      </c>
      <c r="C23" s="37">
        <v>-0.10316868575088556</v>
      </c>
      <c r="D23" s="37">
        <v>-3.07051875031026E-2</v>
      </c>
      <c r="E23" s="37">
        <v>0</v>
      </c>
      <c r="F23" s="37">
        <v>-7.9465910296478981E-2</v>
      </c>
      <c r="G23" s="37">
        <v>-5.1450486635360893E-2</v>
      </c>
      <c r="H23" s="37">
        <v>0</v>
      </c>
      <c r="I23" s="37">
        <v>-2.2169518947898759E-2</v>
      </c>
      <c r="J23" s="37">
        <v>1.6287426245852998E-2</v>
      </c>
      <c r="K23" s="37">
        <v>0</v>
      </c>
      <c r="L23" s="43">
        <v>0</v>
      </c>
      <c r="M23" s="37"/>
      <c r="N23" s="37"/>
      <c r="O23" s="42">
        <v>9.25</v>
      </c>
      <c r="P23" s="37">
        <v>-0.10296311832772354</v>
      </c>
      <c r="Q23" s="37">
        <v>2.1093260833691119E-2</v>
      </c>
      <c r="R23" s="37">
        <v>0</v>
      </c>
      <c r="S23" s="37">
        <v>-7.1228638491145801E-2</v>
      </c>
      <c r="T23" s="37">
        <v>1.693796363471689E-2</v>
      </c>
      <c r="U23" s="37">
        <v>0</v>
      </c>
      <c r="V23" s="37">
        <v>-2.4681153284477944</v>
      </c>
      <c r="W23" s="37">
        <v>3.0855111462630563E-4</v>
      </c>
      <c r="X23" s="37">
        <v>0</v>
      </c>
      <c r="Y23" s="43">
        <v>1</v>
      </c>
      <c r="Z23" s="37"/>
      <c r="AA23" s="37"/>
      <c r="AB23" s="37"/>
      <c r="AC23" s="37"/>
    </row>
    <row r="24" spans="1:29" x14ac:dyDescent="0.2">
      <c r="A24" s="37"/>
      <c r="B24" s="42">
        <v>9.5</v>
      </c>
      <c r="C24" s="37">
        <v>-9.4336469156349523E-2</v>
      </c>
      <c r="D24" s="37">
        <v>-3.2278964711764946E-2</v>
      </c>
      <c r="E24" s="37">
        <v>0</v>
      </c>
      <c r="F24" s="37">
        <v>-7.3811598301219306E-2</v>
      </c>
      <c r="G24" s="37">
        <v>-4.6085207975804732E-2</v>
      </c>
      <c r="H24" s="37">
        <v>0</v>
      </c>
      <c r="I24" s="37">
        <v>-1.8456031627287928E-2</v>
      </c>
      <c r="J24" s="37">
        <v>8.4197094214863988E-3</v>
      </c>
      <c r="K24" s="37">
        <v>0</v>
      </c>
      <c r="L24" s="43">
        <v>0</v>
      </c>
      <c r="M24" s="37"/>
      <c r="N24" s="37"/>
      <c r="O24" s="42">
        <v>9.5</v>
      </c>
      <c r="P24" s="37">
        <v>-0.10116204841687271</v>
      </c>
      <c r="Q24" s="37">
        <v>1.5422219351337585E-2</v>
      </c>
      <c r="R24" s="37">
        <v>0</v>
      </c>
      <c r="S24" s="37">
        <v>-7.180973590558537E-2</v>
      </c>
      <c r="T24" s="37">
        <v>1.4475479726817397E-2</v>
      </c>
      <c r="U24" s="37">
        <v>0</v>
      </c>
      <c r="V24" s="37">
        <v>-2.2494633644434714</v>
      </c>
      <c r="W24" s="37">
        <v>9.1552141238446239E-5</v>
      </c>
      <c r="X24" s="37">
        <v>0</v>
      </c>
      <c r="Y24" s="43">
        <v>1</v>
      </c>
      <c r="Z24" s="37"/>
      <c r="AA24" s="37"/>
      <c r="AB24" s="37"/>
      <c r="AC24" s="37"/>
    </row>
    <row r="25" spans="1:29" x14ac:dyDescent="0.2">
      <c r="A25" s="37"/>
      <c r="B25" s="42">
        <v>9.75</v>
      </c>
      <c r="C25" s="37">
        <v>-8.4051714833007551E-2</v>
      </c>
      <c r="D25" s="37">
        <v>-3.144546722588526E-2</v>
      </c>
      <c r="E25" s="37">
        <v>0</v>
      </c>
      <c r="F25" s="37">
        <v>-6.6938419193691701E-2</v>
      </c>
      <c r="G25" s="37">
        <v>-3.8668207796630938E-2</v>
      </c>
      <c r="H25" s="37">
        <v>0</v>
      </c>
      <c r="I25" s="37">
        <v>-1.4792616123057378E-2</v>
      </c>
      <c r="J25" s="37">
        <v>1.379630720544256E-3</v>
      </c>
      <c r="K25" s="37">
        <v>0</v>
      </c>
      <c r="L25" s="43">
        <v>0</v>
      </c>
      <c r="M25" s="37"/>
      <c r="N25" s="37"/>
      <c r="O25" s="42">
        <v>9.75</v>
      </c>
      <c r="P25" s="37">
        <v>-9.8717019149725971E-2</v>
      </c>
      <c r="Q25" s="37">
        <v>1.0604234873793583E-2</v>
      </c>
      <c r="R25" s="37">
        <v>0</v>
      </c>
      <c r="S25" s="37">
        <v>-7.1689814022132481E-2</v>
      </c>
      <c r="T25" s="37">
        <v>1.2180905178887702E-2</v>
      </c>
      <c r="U25" s="37">
        <v>0</v>
      </c>
      <c r="V25" s="37">
        <v>-2.0447192042958733</v>
      </c>
      <c r="W25" s="37">
        <v>-8.1310909887735705E-5</v>
      </c>
      <c r="X25" s="37">
        <v>0</v>
      </c>
      <c r="Y25" s="43">
        <v>1</v>
      </c>
      <c r="Z25" s="37"/>
      <c r="AA25" s="37"/>
      <c r="AB25" s="37"/>
      <c r="AC25" s="37"/>
    </row>
    <row r="26" spans="1:29" x14ac:dyDescent="0.2">
      <c r="A26" s="37"/>
      <c r="B26" s="42">
        <v>10</v>
      </c>
      <c r="C26" s="37">
        <v>-7.2314458355682731E-2</v>
      </c>
      <c r="D26" s="37">
        <v>-2.8586920019206374E-2</v>
      </c>
      <c r="E26" s="37">
        <v>0</v>
      </c>
      <c r="F26" s="37">
        <v>-5.8851724914868342E-2</v>
      </c>
      <c r="G26" s="37">
        <v>-2.9661378032984853E-2</v>
      </c>
      <c r="H26" s="37">
        <v>0</v>
      </c>
      <c r="I26" s="37">
        <v>-1.1191749347178259E-2</v>
      </c>
      <c r="J26" s="37">
        <v>-4.8902803107817583E-3</v>
      </c>
      <c r="K26" s="37">
        <v>0</v>
      </c>
      <c r="L26" s="43">
        <v>0</v>
      </c>
      <c r="M26" s="37"/>
      <c r="N26" s="37"/>
      <c r="O26" s="42">
        <v>10</v>
      </c>
      <c r="P26" s="37">
        <v>-9.536793250092046E-2</v>
      </c>
      <c r="Q26" s="37">
        <v>6.5783883100332119E-3</v>
      </c>
      <c r="R26" s="37">
        <v>0</v>
      </c>
      <c r="S26" s="37">
        <v>-7.0638519900398933E-2</v>
      </c>
      <c r="T26" s="37">
        <v>1.0042875462361156E-2</v>
      </c>
      <c r="U26" s="37">
        <v>0</v>
      </c>
      <c r="V26" s="37">
        <v>-1.8532694448217768</v>
      </c>
      <c r="W26" s="37">
        <v>-2.1441089550281595E-4</v>
      </c>
      <c r="X26" s="37">
        <v>0</v>
      </c>
      <c r="Y26" s="43">
        <v>1</v>
      </c>
      <c r="Z26" s="37"/>
      <c r="AA26" s="37"/>
      <c r="AB26" s="37"/>
      <c r="AC26" s="37"/>
    </row>
    <row r="27" spans="1:29" x14ac:dyDescent="0.2">
      <c r="A27" s="37"/>
      <c r="B27" s="42">
        <v>10.25</v>
      </c>
      <c r="C27" s="37">
        <v>-5.9455736504656187E-2</v>
      </c>
      <c r="D27" s="37">
        <v>-2.4284070599854601E-2</v>
      </c>
      <c r="E27" s="37">
        <v>0</v>
      </c>
      <c r="F27" s="37">
        <v>-4.9797019536065079E-2</v>
      </c>
      <c r="G27" s="37">
        <v>-1.9680477711642386E-2</v>
      </c>
      <c r="H27" s="37">
        <v>0</v>
      </c>
      <c r="I27" s="37">
        <v>-7.6680388810972389E-3</v>
      </c>
      <c r="J27" s="37">
        <v>-1.046608566090157E-2</v>
      </c>
      <c r="K27" s="37">
        <v>0</v>
      </c>
      <c r="L27" s="43">
        <v>0</v>
      </c>
      <c r="M27" s="37"/>
      <c r="N27" s="37"/>
      <c r="O27" s="42">
        <v>10.25</v>
      </c>
      <c r="P27" s="37">
        <v>-9.0973160423121868E-2</v>
      </c>
      <c r="Q27" s="37">
        <v>3.2343690201628306E-3</v>
      </c>
      <c r="R27" s="37">
        <v>0</v>
      </c>
      <c r="S27" s="37">
        <v>-6.8597913368520835E-2</v>
      </c>
      <c r="T27" s="37">
        <v>8.0452909510966286E-3</v>
      </c>
      <c r="U27" s="37">
        <v>0</v>
      </c>
      <c r="V27" s="37">
        <v>-1.6673148915138114</v>
      </c>
      <c r="W27" s="37">
        <v>-3.1056229881541719E-4</v>
      </c>
      <c r="X27" s="37">
        <v>0</v>
      </c>
      <c r="Y27" s="43">
        <v>1</v>
      </c>
      <c r="Z27" s="37"/>
      <c r="AA27" s="37"/>
      <c r="AB27" s="37"/>
      <c r="AC27" s="37"/>
    </row>
    <row r="28" spans="1:29" x14ac:dyDescent="0.2">
      <c r="A28" s="37"/>
      <c r="B28" s="42">
        <v>10.5</v>
      </c>
      <c r="C28" s="37">
        <v>-4.5782247787673924E-2</v>
      </c>
      <c r="D28" s="37">
        <v>-1.9055492558073706E-2</v>
      </c>
      <c r="E28" s="37">
        <v>0</v>
      </c>
      <c r="F28" s="37">
        <v>-4.0002033579236596E-2</v>
      </c>
      <c r="G28" s="37">
        <v>-9.2707289560918227E-3</v>
      </c>
      <c r="H28" s="37">
        <v>0</v>
      </c>
      <c r="I28" s="37">
        <v>-4.2340109819543059E-3</v>
      </c>
      <c r="J28" s="37">
        <v>-1.5417222941071618E-2</v>
      </c>
      <c r="K28" s="37">
        <v>0</v>
      </c>
      <c r="L28" s="43">
        <v>0</v>
      </c>
      <c r="M28" s="37"/>
      <c r="N28" s="37"/>
      <c r="O28" s="42">
        <v>10.5</v>
      </c>
      <c r="P28" s="37">
        <v>-8.5432748092939548E-2</v>
      </c>
      <c r="Q28" s="37">
        <v>4.6205829320244973E-4</v>
      </c>
      <c r="R28" s="37">
        <v>0</v>
      </c>
      <c r="S28" s="37">
        <v>-6.5553023449275827E-2</v>
      </c>
      <c r="T28" s="37">
        <v>6.1724525700084243E-3</v>
      </c>
      <c r="U28" s="37">
        <v>0</v>
      </c>
      <c r="V28" s="37">
        <v>-1.47848082114227</v>
      </c>
      <c r="W28" s="37">
        <v>-3.7208516211132553E-4</v>
      </c>
      <c r="X28" s="37">
        <v>0</v>
      </c>
      <c r="Y28" s="43">
        <v>1</v>
      </c>
      <c r="Z28" s="37"/>
      <c r="AA28" s="37"/>
      <c r="AB28" s="37"/>
      <c r="AC28" s="37"/>
    </row>
    <row r="29" spans="1:29" x14ac:dyDescent="0.2">
      <c r="A29" s="37"/>
      <c r="B29" s="42">
        <v>10.75</v>
      </c>
      <c r="C29" s="37">
        <v>-3.1562364186692449E-2</v>
      </c>
      <c r="D29" s="37">
        <v>-1.3352858964218672E-2</v>
      </c>
      <c r="E29" s="37">
        <v>0</v>
      </c>
      <c r="F29" s="37">
        <v>-2.9666556174902325E-2</v>
      </c>
      <c r="G29" s="37">
        <v>1.0950405672676133E-3</v>
      </c>
      <c r="H29" s="37">
        <v>0</v>
      </c>
      <c r="I29" s="37">
        <v>-9.0018638171240895E-4</v>
      </c>
      <c r="J29" s="37">
        <v>-1.980602996070413E-2</v>
      </c>
      <c r="K29" s="37">
        <v>0</v>
      </c>
      <c r="L29" s="43">
        <v>0</v>
      </c>
      <c r="M29" s="37"/>
      <c r="N29" s="37"/>
      <c r="O29" s="42">
        <v>10.75</v>
      </c>
      <c r="P29" s="37">
        <v>-7.8664790914245941E-2</v>
      </c>
      <c r="Q29" s="37">
        <v>-1.8357854796251516E-3</v>
      </c>
      <c r="R29" s="37">
        <v>0</v>
      </c>
      <c r="S29" s="37">
        <v>-6.149471711180432E-2</v>
      </c>
      <c r="T29" s="37">
        <v>4.410347708452278E-3</v>
      </c>
      <c r="U29" s="37">
        <v>0</v>
      </c>
      <c r="V29" s="37">
        <v>-1.2795538541205076</v>
      </c>
      <c r="W29" s="37">
        <v>-4.0111772800433682E-4</v>
      </c>
      <c r="X29" s="37">
        <v>0</v>
      </c>
      <c r="Y29" s="43">
        <v>1</v>
      </c>
      <c r="Z29" s="37"/>
      <c r="AA29" s="37"/>
      <c r="AB29" s="37"/>
      <c r="AC29" s="37"/>
    </row>
    <row r="30" spans="1:29" x14ac:dyDescent="0.2">
      <c r="A30" s="37"/>
      <c r="B30" s="42">
        <v>11</v>
      </c>
      <c r="C30" s="37">
        <v>-1.7030909409347927E-2</v>
      </c>
      <c r="D30" s="37">
        <v>-7.5695066339052097E-3</v>
      </c>
      <c r="E30" s="37">
        <v>0</v>
      </c>
      <c r="F30" s="37">
        <v>-1.8965892204981571E-2</v>
      </c>
      <c r="G30" s="37">
        <v>1.1007011965183278E-2</v>
      </c>
      <c r="H30" s="37">
        <v>0</v>
      </c>
      <c r="I30" s="37">
        <v>2.3246436854957864E-3</v>
      </c>
      <c r="J30" s="37">
        <v>-2.3688563564275178E-2</v>
      </c>
      <c r="K30" s="37">
        <v>0</v>
      </c>
      <c r="L30" s="43">
        <v>0</v>
      </c>
      <c r="M30" s="37"/>
      <c r="N30" s="37"/>
      <c r="O30" s="42">
        <v>11</v>
      </c>
      <c r="P30" s="37">
        <v>-7.0602914057682042E-2</v>
      </c>
      <c r="Q30" s="37">
        <v>-3.7451755996777969E-3</v>
      </c>
      <c r="R30" s="37">
        <v>0</v>
      </c>
      <c r="S30" s="37">
        <v>-5.6418872996424341E-2</v>
      </c>
      <c r="T30" s="37">
        <v>2.7464432903805402E-3</v>
      </c>
      <c r="U30" s="37">
        <v>0</v>
      </c>
      <c r="V30" s="37">
        <v>-1.0643211948570013</v>
      </c>
      <c r="W30" s="37">
        <v>-3.9963309539079589E-4</v>
      </c>
      <c r="X30" s="37">
        <v>0</v>
      </c>
      <c r="Y30" s="43">
        <v>1</v>
      </c>
      <c r="Z30" s="37"/>
      <c r="AA30" s="37"/>
      <c r="AB30" s="37"/>
      <c r="AC30" s="37"/>
    </row>
    <row r="31" spans="1:29" x14ac:dyDescent="0.2">
      <c r="A31" s="37"/>
      <c r="B31" s="42">
        <v>11.25</v>
      </c>
      <c r="C31" s="37">
        <v>-2.393354590017438E-3</v>
      </c>
      <c r="D31" s="37">
        <v>-2.0479970065472308E-3</v>
      </c>
      <c r="E31" s="37">
        <v>0</v>
      </c>
      <c r="F31" s="37">
        <v>-8.053887433447926E-3</v>
      </c>
      <c r="G31" s="37">
        <v>2.0110103498142351E-2</v>
      </c>
      <c r="H31" s="37">
        <v>0</v>
      </c>
      <c r="I31" s="37">
        <v>5.4331792192519046E-3</v>
      </c>
      <c r="J31" s="37">
        <v>-2.7115321975553552E-2</v>
      </c>
      <c r="K31" s="37">
        <v>0</v>
      </c>
      <c r="L31" s="43">
        <v>0</v>
      </c>
      <c r="M31" s="37"/>
      <c r="N31" s="37"/>
      <c r="O31" s="42">
        <v>11.25</v>
      </c>
      <c r="P31" s="37">
        <v>-6.1194100340406621E-2</v>
      </c>
      <c r="Q31" s="37">
        <v>-5.3422663487330269E-3</v>
      </c>
      <c r="R31" s="37">
        <v>0</v>
      </c>
      <c r="S31" s="37">
        <v>-5.0325585621607161E-2</v>
      </c>
      <c r="T31" s="37">
        <v>1.1695122736914421E-3</v>
      </c>
      <c r="U31" s="37">
        <v>0</v>
      </c>
      <c r="V31" s="37">
        <v>-0.82744094629340736</v>
      </c>
      <c r="W31" s="37">
        <v>-3.6945554838260092E-4</v>
      </c>
      <c r="X31" s="37">
        <v>0</v>
      </c>
      <c r="Y31" s="43">
        <v>1</v>
      </c>
      <c r="Z31" s="37"/>
      <c r="AA31" s="37"/>
      <c r="AB31" s="37"/>
      <c r="AC31" s="37"/>
    </row>
    <row r="32" spans="1:29" x14ac:dyDescent="0.2">
      <c r="A32" s="37"/>
      <c r="B32" s="42">
        <v>11.5</v>
      </c>
      <c r="C32" s="37">
        <v>1.2160077967090288E-2</v>
      </c>
      <c r="D32" s="37">
        <v>2.96857245944393E-3</v>
      </c>
      <c r="E32" s="37">
        <v>0</v>
      </c>
      <c r="F32" s="37">
        <v>2.9211164511000476E-3</v>
      </c>
      <c r="G32" s="37">
        <v>2.8162693488414714E-2</v>
      </c>
      <c r="H32" s="37">
        <v>0</v>
      </c>
      <c r="I32" s="37">
        <v>8.4199296238551824E-3</v>
      </c>
      <c r="J32" s="37">
        <v>-3.0129956193962748E-2</v>
      </c>
      <c r="K32" s="37">
        <v>0</v>
      </c>
      <c r="L32" s="43">
        <v>0</v>
      </c>
      <c r="M32" s="37"/>
      <c r="N32" s="37"/>
      <c r="O32" s="42">
        <v>11.5</v>
      </c>
      <c r="P32" s="37">
        <v>-5.0407051335371378E-2</v>
      </c>
      <c r="Q32" s="37">
        <v>-6.6945918065481891E-3</v>
      </c>
      <c r="R32" s="37">
        <v>0</v>
      </c>
      <c r="S32" s="37">
        <v>-4.3224511868288573E-2</v>
      </c>
      <c r="T32" s="37">
        <v>-3.3051763515690169E-4</v>
      </c>
      <c r="U32" s="37">
        <v>0</v>
      </c>
      <c r="V32" s="37">
        <v>-0.56460455008482313</v>
      </c>
      <c r="W32" s="37">
        <v>-3.1239579817333996E-4</v>
      </c>
      <c r="X32" s="37">
        <v>0</v>
      </c>
      <c r="Y32" s="43">
        <v>1</v>
      </c>
      <c r="Z32" s="37"/>
      <c r="AA32" s="37"/>
      <c r="AB32" s="37"/>
      <c r="AC32" s="37"/>
    </row>
    <row r="33" spans="1:29" x14ac:dyDescent="0.2">
      <c r="A33" s="37"/>
      <c r="B33" s="42">
        <v>11.75</v>
      </c>
      <c r="C33" s="37">
        <v>2.6431219981281728E-2</v>
      </c>
      <c r="D33" s="37">
        <v>7.4365873325503706E-3</v>
      </c>
      <c r="E33" s="37">
        <v>0</v>
      </c>
      <c r="F33" s="37">
        <v>1.378848508019459E-2</v>
      </c>
      <c r="G33" s="37">
        <v>3.5156484528561016E-2</v>
      </c>
      <c r="H33" s="37">
        <v>0</v>
      </c>
      <c r="I33" s="37">
        <v>1.1282037947770718E-2</v>
      </c>
      <c r="J33" s="37">
        <v>-3.2766149472303496E-2</v>
      </c>
      <c r="K33" s="37">
        <v>0</v>
      </c>
      <c r="L33" s="43">
        <v>0</v>
      </c>
      <c r="M33" s="37"/>
      <c r="N33" s="37"/>
      <c r="O33" s="42">
        <v>11.75</v>
      </c>
      <c r="P33" s="37">
        <v>-3.8393490743183989E-2</v>
      </c>
      <c r="Q33" s="37">
        <v>-7.8629689536908742E-3</v>
      </c>
      <c r="R33" s="37">
        <v>0</v>
      </c>
      <c r="S33" s="37">
        <v>-3.5230275424021684E-2</v>
      </c>
      <c r="T33" s="37">
        <v>-1.7627072280888001E-3</v>
      </c>
      <c r="U33" s="37">
        <v>0</v>
      </c>
      <c r="V33" s="37">
        <v>-0.27680856170401569</v>
      </c>
      <c r="W33" s="37">
        <v>-2.321901812962629E-4</v>
      </c>
      <c r="X33" s="37">
        <v>0</v>
      </c>
      <c r="Y33" s="43">
        <v>1</v>
      </c>
      <c r="Z33" s="37"/>
      <c r="AA33" s="37"/>
      <c r="AB33" s="37"/>
      <c r="AC33" s="37"/>
    </row>
    <row r="34" spans="1:29" x14ac:dyDescent="0.2">
      <c r="A34" s="37"/>
      <c r="B34" s="42">
        <v>12</v>
      </c>
      <c r="C34" s="37">
        <v>4.024060193581569E-2</v>
      </c>
      <c r="D34" s="37">
        <v>1.1352502438935375E-2</v>
      </c>
      <c r="E34" s="37">
        <v>0</v>
      </c>
      <c r="F34" s="37">
        <v>2.4390692765285493E-2</v>
      </c>
      <c r="G34" s="37">
        <v>4.1126859673698668E-2</v>
      </c>
      <c r="H34" s="37">
        <v>0</v>
      </c>
      <c r="I34" s="37">
        <v>1.4017668278740736E-2</v>
      </c>
      <c r="J34" s="37">
        <v>-3.5053462775563649E-2</v>
      </c>
      <c r="K34" s="37">
        <v>0</v>
      </c>
      <c r="L34" s="43">
        <v>0</v>
      </c>
      <c r="M34" s="37"/>
      <c r="N34" s="37"/>
      <c r="O34" s="42">
        <v>12</v>
      </c>
      <c r="P34" s="37">
        <v>-2.5432396671650537E-2</v>
      </c>
      <c r="Q34" s="37">
        <v>-8.9020967907367243E-3</v>
      </c>
      <c r="R34" s="37">
        <v>0</v>
      </c>
      <c r="S34" s="37">
        <v>-2.6529927907605E-2</v>
      </c>
      <c r="T34" s="37">
        <v>-3.1352158936157615E-3</v>
      </c>
      <c r="U34" s="37">
        <v>0</v>
      </c>
      <c r="V34" s="37">
        <v>3.1187253188406316E-2</v>
      </c>
      <c r="W34" s="37">
        <v>-1.3386858632004339E-4</v>
      </c>
      <c r="X34" s="37">
        <v>0</v>
      </c>
      <c r="Y34" s="43">
        <v>1</v>
      </c>
      <c r="Z34" s="37"/>
      <c r="AA34" s="37"/>
      <c r="AB34" s="37"/>
      <c r="AC34" s="37"/>
    </row>
    <row r="35" spans="1:29" x14ac:dyDescent="0.2">
      <c r="A35" s="37"/>
      <c r="B35" s="42">
        <v>12.25</v>
      </c>
      <c r="C35" s="37">
        <v>5.3431544709633627E-2</v>
      </c>
      <c r="D35" s="37">
        <v>1.4714674563877317E-2</v>
      </c>
      <c r="E35" s="37">
        <v>0</v>
      </c>
      <c r="F35" s="37">
        <v>3.4589824498089783E-2</v>
      </c>
      <c r="G35" s="37">
        <v>4.6107793847827594E-2</v>
      </c>
      <c r="H35" s="37">
        <v>0</v>
      </c>
      <c r="I35" s="37">
        <v>1.6625554766847905E-2</v>
      </c>
      <c r="J35" s="37">
        <v>-3.7018933366276929E-2</v>
      </c>
      <c r="K35" s="37">
        <v>0</v>
      </c>
      <c r="L35" s="43">
        <v>0</v>
      </c>
      <c r="M35" s="37"/>
      <c r="N35" s="37"/>
      <c r="O35" s="42">
        <v>12.25</v>
      </c>
      <c r="P35" s="37">
        <v>-1.1776563576736621E-2</v>
      </c>
      <c r="Q35" s="37">
        <v>-9.86051392936238E-3</v>
      </c>
      <c r="R35" s="37">
        <v>0</v>
      </c>
      <c r="S35" s="37">
        <v>-1.7292823401973578E-2</v>
      </c>
      <c r="T35" s="37">
        <v>-4.4553899888915005E-3</v>
      </c>
      <c r="U35" s="37">
        <v>0</v>
      </c>
      <c r="V35" s="37">
        <v>0.35501482867817913</v>
      </c>
      <c r="W35" s="37">
        <v>-2.1963785667628022E-5</v>
      </c>
      <c r="X35" s="37">
        <v>0</v>
      </c>
      <c r="Y35" s="43">
        <v>1</v>
      </c>
      <c r="Z35" s="37"/>
      <c r="AA35" s="37"/>
      <c r="AB35" s="37"/>
      <c r="AC35" s="37"/>
    </row>
    <row r="36" spans="1:29" x14ac:dyDescent="0.2">
      <c r="A36" s="37"/>
      <c r="B36" s="42">
        <v>12.5</v>
      </c>
      <c r="C36" s="37">
        <v>6.5867439919291115E-2</v>
      </c>
      <c r="D36" s="37">
        <v>1.7523204312690943E-2</v>
      </c>
      <c r="E36" s="37">
        <v>0</v>
      </c>
      <c r="F36" s="37">
        <v>4.4265241207991579E-2</v>
      </c>
      <c r="G36" s="37">
        <v>5.0132048020166575E-2</v>
      </c>
      <c r="H36" s="37">
        <v>0</v>
      </c>
      <c r="I36" s="37">
        <v>1.9104922668931046E-2</v>
      </c>
      <c r="J36" s="37">
        <v>-3.8687321801198937E-2</v>
      </c>
      <c r="K36" s="37">
        <v>0</v>
      </c>
      <c r="L36" s="43">
        <v>0</v>
      </c>
      <c r="M36" s="37"/>
      <c r="N36" s="37"/>
      <c r="O36" s="42">
        <v>12.5</v>
      </c>
      <c r="P36" s="37">
        <v>2.3488326742171495E-3</v>
      </c>
      <c r="Q36" s="37">
        <v>-1.0781275227842446E-2</v>
      </c>
      <c r="R36" s="37">
        <v>0</v>
      </c>
      <c r="S36" s="37">
        <v>-7.6700178226669635E-3</v>
      </c>
      <c r="T36" s="37">
        <v>-5.7298503762241992E-3</v>
      </c>
      <c r="U36" s="37">
        <v>0</v>
      </c>
      <c r="V36" s="37">
        <v>0.69077165727347278</v>
      </c>
      <c r="W36" s="37">
        <v>9.9484584955046584E-5</v>
      </c>
      <c r="X36" s="37">
        <v>0</v>
      </c>
      <c r="Y36" s="43">
        <v>1</v>
      </c>
      <c r="Z36" s="37"/>
      <c r="AA36" s="37"/>
      <c r="AB36" s="37"/>
      <c r="AC36" s="37"/>
    </row>
    <row r="37" spans="1:29" x14ac:dyDescent="0.2">
      <c r="A37" s="37"/>
      <c r="B37" s="42">
        <v>12.75</v>
      </c>
      <c r="C37" s="37">
        <v>7.7429400015960326E-2</v>
      </c>
      <c r="D37" s="37">
        <v>1.9779676188718565E-2</v>
      </c>
      <c r="E37" s="37">
        <v>0</v>
      </c>
      <c r="F37" s="37">
        <v>5.3311571348723774E-2</v>
      </c>
      <c r="G37" s="37">
        <v>5.3231196651427393E-2</v>
      </c>
      <c r="H37" s="37">
        <v>0</v>
      </c>
      <c r="I37" s="37">
        <v>2.1455419050529834E-2</v>
      </c>
      <c r="J37" s="37">
        <v>-4.0081334911889588E-2</v>
      </c>
      <c r="K37" s="37">
        <v>0</v>
      </c>
      <c r="L37" s="43">
        <v>0</v>
      </c>
      <c r="M37" s="37"/>
      <c r="N37" s="37"/>
      <c r="O37" s="42">
        <v>12.75</v>
      </c>
      <c r="P37" s="37">
        <v>1.674317787391999E-2</v>
      </c>
      <c r="Q37" s="37">
        <v>-1.1702567287990906E-2</v>
      </c>
      <c r="R37" s="37">
        <v>0</v>
      </c>
      <c r="S37" s="37">
        <v>2.2037147237572441E-3</v>
      </c>
      <c r="T37" s="37">
        <v>-6.964569670137255E-3</v>
      </c>
      <c r="U37" s="37">
        <v>0</v>
      </c>
      <c r="V37" s="37">
        <v>1.0349697812545458</v>
      </c>
      <c r="W37" s="37">
        <v>2.26875508841623E-4</v>
      </c>
      <c r="X37" s="37">
        <v>0</v>
      </c>
      <c r="Y37" s="43">
        <v>1</v>
      </c>
      <c r="Z37" s="37"/>
      <c r="AA37" s="37"/>
      <c r="AB37" s="37"/>
      <c r="AC37" s="37"/>
    </row>
    <row r="38" spans="1:29" x14ac:dyDescent="0.2">
      <c r="A38" s="37"/>
      <c r="B38" s="42">
        <v>13</v>
      </c>
      <c r="C38" s="37">
        <v>8.8014203125853285E-2</v>
      </c>
      <c r="D38" s="37">
        <v>2.1486933711691414E-2</v>
      </c>
      <c r="E38" s="37">
        <v>0</v>
      </c>
      <c r="F38" s="37">
        <v>6.1636953585733067E-2</v>
      </c>
      <c r="G38" s="37">
        <v>5.5435657656421444E-2</v>
      </c>
      <c r="H38" s="37">
        <v>0</v>
      </c>
      <c r="I38" s="37">
        <v>2.3677052888322336E-2</v>
      </c>
      <c r="J38" s="37">
        <v>-4.1221823594851603E-2</v>
      </c>
      <c r="K38" s="37">
        <v>0</v>
      </c>
      <c r="L38" s="43">
        <v>0</v>
      </c>
      <c r="M38" s="37"/>
      <c r="N38" s="37"/>
      <c r="O38" s="42">
        <v>13</v>
      </c>
      <c r="P38" s="37">
        <v>3.1227734361005233E-2</v>
      </c>
      <c r="Q38" s="37">
        <v>-1.2658248667900551E-2</v>
      </c>
      <c r="R38" s="37">
        <v>0</v>
      </c>
      <c r="S38" s="37">
        <v>1.2208110316365151E-2</v>
      </c>
      <c r="T38" s="37">
        <v>-8.1649403004497856E-3</v>
      </c>
      <c r="U38" s="37">
        <v>0</v>
      </c>
      <c r="V38" s="37">
        <v>1.3844909800346699</v>
      </c>
      <c r="W38" s="37">
        <v>3.5699871035669434E-4</v>
      </c>
      <c r="X38" s="37">
        <v>0</v>
      </c>
      <c r="Y38" s="43">
        <v>1</v>
      </c>
      <c r="Z38" s="37"/>
      <c r="AA38" s="37"/>
      <c r="AB38" s="37"/>
      <c r="AC38" s="37"/>
    </row>
    <row r="39" spans="1:29" x14ac:dyDescent="0.2">
      <c r="A39" s="37"/>
      <c r="B39" s="42">
        <v>13.25</v>
      </c>
      <c r="C39" s="37">
        <v>9.7543085311343702E-2</v>
      </c>
      <c r="D39" s="37">
        <v>2.2649497783621353E-2</v>
      </c>
      <c r="E39" s="37">
        <v>0</v>
      </c>
      <c r="F39" s="37">
        <v>6.9169828973453917E-2</v>
      </c>
      <c r="G39" s="37">
        <v>5.6776496939299204E-2</v>
      </c>
      <c r="H39" s="37">
        <v>0</v>
      </c>
      <c r="I39" s="37">
        <v>2.5769833975756384E-2</v>
      </c>
      <c r="J39" s="37">
        <v>-4.2128372422087779E-2</v>
      </c>
      <c r="K39" s="37">
        <v>0</v>
      </c>
      <c r="L39" s="43">
        <v>0</v>
      </c>
      <c r="M39" s="37"/>
      <c r="N39" s="37"/>
      <c r="O39" s="42">
        <v>13.25</v>
      </c>
      <c r="P39" s="37">
        <v>4.5643244536432093E-2</v>
      </c>
      <c r="Q39" s="37">
        <v>-1.3678342888896466E-2</v>
      </c>
      <c r="R39" s="37">
        <v>0</v>
      </c>
      <c r="S39" s="37">
        <v>2.22358415718098E-2</v>
      </c>
      <c r="T39" s="37">
        <v>-9.3358367763287653E-3</v>
      </c>
      <c r="U39" s="37">
        <v>0</v>
      </c>
      <c r="V39" s="37">
        <v>1.7365488128159114</v>
      </c>
      <c r="W39" s="37">
        <v>4.8699299889602699E-4</v>
      </c>
      <c r="X39" s="37">
        <v>0</v>
      </c>
      <c r="Y39" s="43">
        <v>1</v>
      </c>
      <c r="Z39" s="37"/>
      <c r="AA39" s="37"/>
      <c r="AB39" s="37"/>
      <c r="AC39" s="37"/>
    </row>
    <row r="40" spans="1:29" x14ac:dyDescent="0.2">
      <c r="A40" s="37"/>
      <c r="B40" s="42">
        <v>13.5</v>
      </c>
      <c r="C40" s="37">
        <v>0.10607295962697094</v>
      </c>
      <c r="D40" s="37">
        <v>2.3279916915620813E-2</v>
      </c>
      <c r="E40" s="37">
        <v>0</v>
      </c>
      <c r="F40" s="37">
        <v>7.5946319772127069E-2</v>
      </c>
      <c r="G40" s="37">
        <v>5.730432662046514E-2</v>
      </c>
      <c r="H40" s="37">
        <v>0</v>
      </c>
      <c r="I40" s="37">
        <v>2.7730434979917895E-2</v>
      </c>
      <c r="J40" s="37">
        <v>-4.2823862504273169E-2</v>
      </c>
      <c r="K40" s="37">
        <v>0</v>
      </c>
      <c r="L40" s="43">
        <v>0</v>
      </c>
      <c r="M40" s="37"/>
      <c r="N40" s="37"/>
      <c r="O40" s="42">
        <v>13.5</v>
      </c>
      <c r="P40" s="37">
        <v>5.9857332387597495E-2</v>
      </c>
      <c r="Q40" s="37">
        <v>-1.4784281505527019E-2</v>
      </c>
      <c r="R40" s="37">
        <v>0</v>
      </c>
      <c r="S40" s="37">
        <v>3.2195088312438003E-2</v>
      </c>
      <c r="T40" s="37">
        <v>-1.0481042765492887E-2</v>
      </c>
      <c r="U40" s="37">
        <v>0</v>
      </c>
      <c r="V40" s="37">
        <v>2.0882191547254507</v>
      </c>
      <c r="W40" s="37">
        <v>6.1416952004955672E-4</v>
      </c>
      <c r="X40" s="37">
        <v>0</v>
      </c>
      <c r="Y40" s="43">
        <v>1</v>
      </c>
      <c r="Z40" s="37"/>
      <c r="AA40" s="37"/>
      <c r="AB40" s="37"/>
      <c r="AC40" s="37"/>
    </row>
    <row r="41" spans="1:29" x14ac:dyDescent="0.2">
      <c r="A41" s="37"/>
      <c r="B41" s="42">
        <v>13.75</v>
      </c>
      <c r="C41" s="37">
        <v>0.11373745984651151</v>
      </c>
      <c r="D41" s="37">
        <v>2.339529680498309E-2</v>
      </c>
      <c r="E41" s="37">
        <v>0</v>
      </c>
      <c r="F41" s="37">
        <v>8.2063755360909596E-2</v>
      </c>
      <c r="G41" s="37">
        <v>5.7079714735932541E-2</v>
      </c>
      <c r="H41" s="37">
        <v>0</v>
      </c>
      <c r="I41" s="37">
        <v>2.955383297248293E-2</v>
      </c>
      <c r="J41" s="37">
        <v>-4.3332362624551646E-2</v>
      </c>
      <c r="K41" s="37">
        <v>0</v>
      </c>
      <c r="L41" s="43">
        <v>0</v>
      </c>
      <c r="M41" s="37"/>
      <c r="N41" s="37"/>
      <c r="O41" s="42">
        <v>13.75</v>
      </c>
      <c r="P41" s="37">
        <v>7.3784713875536312E-2</v>
      </c>
      <c r="Q41" s="37">
        <v>-1.5977242100367217E-2</v>
      </c>
      <c r="R41" s="37">
        <v>0</v>
      </c>
      <c r="S41" s="37">
        <v>4.2017496502536389E-2</v>
      </c>
      <c r="T41" s="37">
        <v>-1.1601842760602388E-2</v>
      </c>
      <c r="U41" s="37">
        <v>0</v>
      </c>
      <c r="V41" s="37">
        <v>2.4353990006160302</v>
      </c>
      <c r="W41" s="37">
        <v>7.3565442409802284E-4</v>
      </c>
      <c r="X41" s="37">
        <v>0</v>
      </c>
      <c r="Y41" s="43">
        <v>1</v>
      </c>
      <c r="Z41" s="37"/>
      <c r="AA41" s="37"/>
      <c r="AB41" s="37"/>
      <c r="AC41" s="37"/>
    </row>
    <row r="42" spans="1:29" x14ac:dyDescent="0.2">
      <c r="A42" s="37"/>
      <c r="B42" s="42">
        <v>14</v>
      </c>
      <c r="C42" s="37">
        <v>0.12065948342670829</v>
      </c>
      <c r="D42" s="37">
        <v>2.3012193200019126E-2</v>
      </c>
      <c r="E42" s="37">
        <v>0</v>
      </c>
      <c r="F42" s="37">
        <v>8.7611789465375622E-2</v>
      </c>
      <c r="G42" s="37">
        <v>5.6158801804270464E-2</v>
      </c>
      <c r="H42" s="37">
        <v>0</v>
      </c>
      <c r="I42" s="37">
        <v>3.1235792938342222E-2</v>
      </c>
      <c r="J42" s="37">
        <v>-4.3675885829477679E-2</v>
      </c>
      <c r="K42" s="37">
        <v>0</v>
      </c>
      <c r="L42" s="43">
        <v>0</v>
      </c>
      <c r="M42" s="37"/>
      <c r="N42" s="37"/>
      <c r="O42" s="42">
        <v>14</v>
      </c>
      <c r="P42" s="37">
        <v>8.7356961282917922E-2</v>
      </c>
      <c r="Q42" s="37">
        <v>-1.725408127577488E-2</v>
      </c>
      <c r="R42" s="37">
        <v>0</v>
      </c>
      <c r="S42" s="37">
        <v>5.1645198987019469E-2</v>
      </c>
      <c r="T42" s="37">
        <v>-1.2698951828256533E-2</v>
      </c>
      <c r="U42" s="37">
        <v>0</v>
      </c>
      <c r="V42" s="37">
        <v>2.7740897934159392</v>
      </c>
      <c r="W42" s="37">
        <v>8.4878069487686475E-4</v>
      </c>
      <c r="X42" s="37">
        <v>0</v>
      </c>
      <c r="Y42" s="43">
        <v>1</v>
      </c>
      <c r="Z42" s="37"/>
      <c r="AA42" s="37"/>
      <c r="AB42" s="37"/>
      <c r="AC42" s="37"/>
    </row>
    <row r="43" spans="1:29" x14ac:dyDescent="0.2">
      <c r="A43" s="37"/>
      <c r="B43" s="42">
        <v>14.25</v>
      </c>
      <c r="C43" s="37">
        <v>0.12695081076023484</v>
      </c>
      <c r="D43" s="37">
        <v>2.2146544388275125E-2</v>
      </c>
      <c r="E43" s="37">
        <v>0</v>
      </c>
      <c r="F43" s="37">
        <v>9.2672023991157815E-2</v>
      </c>
      <c r="G43" s="37">
        <v>5.4593454964874777E-2</v>
      </c>
      <c r="H43" s="37">
        <v>0</v>
      </c>
      <c r="I43" s="37">
        <v>3.2772817866163706E-2</v>
      </c>
      <c r="J43" s="37">
        <v>-4.3874528818322656E-2</v>
      </c>
      <c r="K43" s="37">
        <v>0</v>
      </c>
      <c r="L43" s="43">
        <v>0</v>
      </c>
      <c r="M43" s="37"/>
      <c r="N43" s="37"/>
      <c r="O43" s="42">
        <v>14.25</v>
      </c>
      <c r="P43" s="37">
        <v>0.10051339123856451</v>
      </c>
      <c r="Q43" s="37">
        <v>-1.8611806318692192E-2</v>
      </c>
      <c r="R43" s="37">
        <v>0</v>
      </c>
      <c r="S43" s="37">
        <v>6.1026670105071901E-2</v>
      </c>
      <c r="T43" s="37">
        <v>-1.3773058769606994E-2</v>
      </c>
      <c r="U43" s="37">
        <v>0</v>
      </c>
      <c r="V43" s="37">
        <v>3.1007244352508252</v>
      </c>
      <c r="W43" s="37">
        <v>9.5117516093149584E-4</v>
      </c>
      <c r="X43" s="37">
        <v>0</v>
      </c>
      <c r="Y43" s="43">
        <v>1</v>
      </c>
      <c r="Z43" s="37"/>
      <c r="AA43" s="37"/>
      <c r="AB43" s="37"/>
      <c r="AC43" s="37"/>
    </row>
    <row r="44" spans="1:29" x14ac:dyDescent="0.2">
      <c r="A44" s="37"/>
      <c r="B44" s="42">
        <v>14.5</v>
      </c>
      <c r="C44" s="37">
        <v>0.13271316130128596</v>
      </c>
      <c r="D44" s="37">
        <v>2.0813693976128533E-2</v>
      </c>
      <c r="E44" s="37">
        <v>0</v>
      </c>
      <c r="F44" s="37">
        <v>9.7318771537292292E-2</v>
      </c>
      <c r="G44" s="37">
        <v>5.2431641202305368E-2</v>
      </c>
      <c r="H44" s="37">
        <v>0</v>
      </c>
      <c r="I44" s="37">
        <v>3.4162064380891977E-2</v>
      </c>
      <c r="J44" s="37">
        <v>-4.3946651093969891E-2</v>
      </c>
      <c r="K44" s="37">
        <v>0</v>
      </c>
      <c r="L44" s="43">
        <v>0</v>
      </c>
      <c r="M44" s="37"/>
      <c r="N44" s="37"/>
      <c r="O44" s="42">
        <v>14.5</v>
      </c>
      <c r="P44" s="37">
        <v>0.11320029606642024</v>
      </c>
      <c r="Q44" s="37">
        <v>-2.0047550383678558E-2</v>
      </c>
      <c r="R44" s="37">
        <v>0</v>
      </c>
      <c r="S44" s="37">
        <v>7.0116090997032643E-2</v>
      </c>
      <c r="T44" s="37">
        <v>-1.4824825235557615E-2</v>
      </c>
      <c r="U44" s="37">
        <v>0</v>
      </c>
      <c r="V44" s="37">
        <v>3.4121221119438161</v>
      </c>
      <c r="W44" s="37">
        <v>1.0407279944908629E-3</v>
      </c>
      <c r="X44" s="37">
        <v>0</v>
      </c>
      <c r="Y44" s="43">
        <v>1</v>
      </c>
      <c r="Z44" s="37"/>
      <c r="AA44" s="37"/>
      <c r="AB44" s="37"/>
      <c r="AC44" s="37"/>
    </row>
    <row r="45" spans="1:29" x14ac:dyDescent="0.2">
      <c r="A45" s="37"/>
      <c r="B45" s="42">
        <v>14.75</v>
      </c>
      <c r="C45" s="37">
        <v>0.13803913960771297</v>
      </c>
      <c r="D45" s="37">
        <v>1.9028413522453658E-2</v>
      </c>
      <c r="E45" s="37">
        <v>0</v>
      </c>
      <c r="F45" s="37">
        <v>0.10161973868445706</v>
      </c>
      <c r="G45" s="37">
        <v>4.9717763339494958E-2</v>
      </c>
      <c r="H45" s="37">
        <v>0</v>
      </c>
      <c r="I45" s="37">
        <v>3.5401268105749395E-2</v>
      </c>
      <c r="J45" s="37">
        <v>-4.3909035394138041E-2</v>
      </c>
      <c r="K45" s="37">
        <v>0</v>
      </c>
      <c r="L45" s="43">
        <v>0</v>
      </c>
      <c r="M45" s="37"/>
      <c r="N45" s="37"/>
      <c r="O45" s="42">
        <v>14.75</v>
      </c>
      <c r="P45" s="37">
        <v>0.12537023014295201</v>
      </c>
      <c r="Q45" s="37">
        <v>-2.15585663476765E-2</v>
      </c>
      <c r="R45" s="37">
        <v>0</v>
      </c>
      <c r="S45" s="37">
        <v>7.8872772220380583E-2</v>
      </c>
      <c r="T45" s="37">
        <v>-1.5854886999740803E-2</v>
      </c>
      <c r="U45" s="37">
        <v>0</v>
      </c>
      <c r="V45" s="37">
        <v>3.7054494437099237</v>
      </c>
      <c r="W45" s="37">
        <v>1.1155660092482048E-3</v>
      </c>
      <c r="X45" s="37">
        <v>0</v>
      </c>
      <c r="Y45" s="43">
        <v>1</v>
      </c>
      <c r="Z45" s="37"/>
      <c r="AA45" s="37"/>
      <c r="AB45" s="37"/>
      <c r="AC45" s="37"/>
    </row>
    <row r="46" spans="1:29" x14ac:dyDescent="0.2">
      <c r="A46" s="37"/>
      <c r="B46" s="42">
        <v>15</v>
      </c>
      <c r="C46" s="37">
        <v>0.14301308257173595</v>
      </c>
      <c r="D46" s="37">
        <v>1.6804924760318141E-2</v>
      </c>
      <c r="E46" s="37">
        <v>0</v>
      </c>
      <c r="F46" s="37">
        <v>0.10563663803748646</v>
      </c>
      <c r="G46" s="37">
        <v>4.6492962745255717E-2</v>
      </c>
      <c r="H46" s="37">
        <v>0</v>
      </c>
      <c r="I46" s="37">
        <v>3.6488677589260554E-2</v>
      </c>
      <c r="J46" s="37">
        <v>-4.3777031536296196E-2</v>
      </c>
      <c r="K46" s="37">
        <v>0</v>
      </c>
      <c r="L46" s="43">
        <v>0</v>
      </c>
      <c r="M46" s="37"/>
      <c r="N46" s="37"/>
      <c r="O46" s="42">
        <v>15</v>
      </c>
      <c r="P46" s="37">
        <v>0.13698137387781806</v>
      </c>
      <c r="Q46" s="37">
        <v>-2.3142221111771999E-2</v>
      </c>
      <c r="R46" s="37">
        <v>0</v>
      </c>
      <c r="S46" s="37">
        <v>8.7260638930697354E-2</v>
      </c>
      <c r="T46" s="37">
        <v>-1.6863855187228882E-2</v>
      </c>
      <c r="U46" s="37">
        <v>0</v>
      </c>
      <c r="V46" s="37">
        <v>3.9781858537252504</v>
      </c>
      <c r="W46" s="37">
        <v>1.1740288652014874E-3</v>
      </c>
      <c r="X46" s="37">
        <v>0</v>
      </c>
      <c r="Y46" s="43">
        <v>1</v>
      </c>
      <c r="Z46" s="37"/>
      <c r="AA46" s="37"/>
      <c r="AB46" s="37"/>
      <c r="AC46" s="37"/>
    </row>
    <row r="47" spans="1:29" x14ac:dyDescent="0.2">
      <c r="A47" s="37"/>
      <c r="B47" s="42">
        <v>15.25</v>
      </c>
      <c r="C47" s="37">
        <v>0.14771190973428716</v>
      </c>
      <c r="D47" s="37">
        <v>1.4156887565710097E-2</v>
      </c>
      <c r="E47" s="37">
        <v>0</v>
      </c>
      <c r="F47" s="37">
        <v>0.10942579134136743</v>
      </c>
      <c r="G47" s="37">
        <v>4.2795379879748907E-2</v>
      </c>
      <c r="H47" s="37">
        <v>0</v>
      </c>
      <c r="I47" s="37">
        <v>3.742299336833721E-2</v>
      </c>
      <c r="J47" s="37">
        <v>-4.3564683199479592E-2</v>
      </c>
      <c r="K47" s="37">
        <v>0</v>
      </c>
      <c r="L47" s="43">
        <v>0</v>
      </c>
      <c r="M47" s="37"/>
      <c r="N47" s="37"/>
      <c r="O47" s="42">
        <v>15.25</v>
      </c>
      <c r="P47" s="37">
        <v>0.14799696747030922</v>
      </c>
      <c r="Q47" s="37">
        <v>-2.4795991064807232E-2</v>
      </c>
      <c r="R47" s="37">
        <v>0</v>
      </c>
      <c r="S47" s="37">
        <v>9.5247770701377021E-2</v>
      </c>
      <c r="T47" s="37">
        <v>-1.7852317532341289E-2</v>
      </c>
      <c r="U47" s="37">
        <v>0</v>
      </c>
      <c r="V47" s="37">
        <v>4.2280925555433129</v>
      </c>
      <c r="W47" s="37">
        <v>1.2146476858729272E-3</v>
      </c>
      <c r="X47" s="37">
        <v>0</v>
      </c>
      <c r="Y47" s="43">
        <v>1</v>
      </c>
      <c r="Z47" s="37"/>
      <c r="AA47" s="37"/>
      <c r="AB47" s="37"/>
      <c r="AC47" s="37"/>
    </row>
    <row r="48" spans="1:29" x14ac:dyDescent="0.2">
      <c r="A48" s="37"/>
      <c r="B48" s="42">
        <v>15.5</v>
      </c>
      <c r="C48" s="37">
        <v>0.15218331225739767</v>
      </c>
      <c r="D48" s="37">
        <v>1.1105817827942399E-2</v>
      </c>
      <c r="E48" s="37">
        <v>0</v>
      </c>
      <c r="F48" s="37">
        <v>0.11302517630094933</v>
      </c>
      <c r="G48" s="37">
        <v>3.8663541500405074E-2</v>
      </c>
      <c r="H48" s="37">
        <v>0</v>
      </c>
      <c r="I48" s="37">
        <v>3.8203906316074843E-2</v>
      </c>
      <c r="J48" s="37">
        <v>-4.3285439794071845E-2</v>
      </c>
      <c r="K48" s="37">
        <v>0</v>
      </c>
      <c r="L48" s="43">
        <v>0</v>
      </c>
      <c r="M48" s="37"/>
      <c r="N48" s="37"/>
      <c r="O48" s="42">
        <v>15.5</v>
      </c>
      <c r="P48" s="37">
        <v>0.1583847405178318</v>
      </c>
      <c r="Q48" s="37">
        <v>-2.6517405544526085E-2</v>
      </c>
      <c r="R48" s="37">
        <v>0</v>
      </c>
      <c r="S48" s="37">
        <v>0.10280602348038492</v>
      </c>
      <c r="T48" s="37">
        <v>-1.882083416568836E-2</v>
      </c>
      <c r="U48" s="37">
        <v>0</v>
      </c>
      <c r="V48" s="37">
        <v>4.4531894438307376</v>
      </c>
      <c r="W48" s="37">
        <v>1.2361340477339972E-3</v>
      </c>
      <c r="X48" s="37">
        <v>0</v>
      </c>
      <c r="Y48" s="43">
        <v>1</v>
      </c>
      <c r="Z48" s="37"/>
      <c r="AA48" s="37"/>
      <c r="AB48" s="37"/>
      <c r="AC48" s="37"/>
    </row>
    <row r="49" spans="1:29" x14ac:dyDescent="0.2">
      <c r="A49" s="37"/>
      <c r="B49" s="42">
        <v>15.75</v>
      </c>
      <c r="C49" s="37">
        <v>0.15638818841957303</v>
      </c>
      <c r="D49" s="37">
        <v>7.7028256509974469E-3</v>
      </c>
      <c r="E49" s="37">
        <v>0</v>
      </c>
      <c r="F49" s="37">
        <v>0.11642009181069568</v>
      </c>
      <c r="G49" s="37">
        <v>3.4144706397350344E-2</v>
      </c>
      <c r="H49" s="37">
        <v>0</v>
      </c>
      <c r="I49" s="37">
        <v>3.8833578296452842E-2</v>
      </c>
      <c r="J49" s="37">
        <v>-4.2953801818737425E-2</v>
      </c>
      <c r="K49" s="37">
        <v>0</v>
      </c>
      <c r="L49" s="43">
        <v>0</v>
      </c>
      <c r="M49" s="37"/>
      <c r="N49" s="37"/>
      <c r="O49" s="42">
        <v>15.75</v>
      </c>
      <c r="P49" s="37">
        <v>0.16810991424038768</v>
      </c>
      <c r="Q49" s="37">
        <v>-2.8298749432382309E-2</v>
      </c>
      <c r="R49" s="37">
        <v>0</v>
      </c>
      <c r="S49" s="37">
        <v>0.10991404717804265</v>
      </c>
      <c r="T49" s="37">
        <v>-1.9769390717149893E-2</v>
      </c>
      <c r="U49" s="37">
        <v>0</v>
      </c>
      <c r="V49" s="37">
        <v>4.6521997565101572</v>
      </c>
      <c r="W49" s="37">
        <v>1.2381849881540063E-3</v>
      </c>
      <c r="X49" s="37">
        <v>0</v>
      </c>
      <c r="Y49" s="43">
        <v>1</v>
      </c>
      <c r="Z49" s="37"/>
      <c r="AA49" s="37"/>
      <c r="AB49" s="37"/>
      <c r="AC49" s="37"/>
    </row>
    <row r="50" spans="1:29" x14ac:dyDescent="0.2">
      <c r="A50" s="37"/>
      <c r="B50" s="42">
        <v>16</v>
      </c>
      <c r="C50" s="37">
        <v>0.16027150135752599</v>
      </c>
      <c r="D50" s="37">
        <v>4.0023909653945644E-3</v>
      </c>
      <c r="E50" s="37">
        <v>0</v>
      </c>
      <c r="F50" s="37">
        <v>0.11958558538428044</v>
      </c>
      <c r="G50" s="37">
        <v>2.9285252876809942E-2</v>
      </c>
      <c r="H50" s="37">
        <v>0</v>
      </c>
      <c r="I50" s="37">
        <v>3.9314756050711885E-2</v>
      </c>
      <c r="J50" s="37">
        <v>-4.2583553436857713E-2</v>
      </c>
      <c r="K50" s="37">
        <v>0</v>
      </c>
      <c r="L50" s="43">
        <v>0</v>
      </c>
      <c r="M50" s="37"/>
      <c r="N50" s="37"/>
      <c r="O50" s="42">
        <v>16</v>
      </c>
      <c r="P50" s="37">
        <v>0.17712958239983045</v>
      </c>
      <c r="Q50" s="37">
        <v>-3.012284273337329E-2</v>
      </c>
      <c r="R50" s="37">
        <v>0</v>
      </c>
      <c r="S50" s="37">
        <v>0.11655965259782697</v>
      </c>
      <c r="T50" s="37">
        <v>-2.0696962841652677E-2</v>
      </c>
      <c r="U50" s="37">
        <v>0</v>
      </c>
      <c r="V50" s="37">
        <v>4.8249017882742322</v>
      </c>
      <c r="W50" s="37">
        <v>1.2221225424093873E-3</v>
      </c>
      <c r="X50" s="37">
        <v>0</v>
      </c>
      <c r="Y50" s="43">
        <v>1</v>
      </c>
      <c r="Z50" s="37"/>
      <c r="AA50" s="37"/>
      <c r="AB50" s="37"/>
      <c r="AC50" s="37"/>
    </row>
    <row r="51" spans="1:29" x14ac:dyDescent="0.2">
      <c r="A51" s="37"/>
      <c r="B51" s="42">
        <v>16.25</v>
      </c>
      <c r="C51" s="37">
        <v>0.16378382339227748</v>
      </c>
      <c r="D51" s="37">
        <v>5.4526613602945417E-5</v>
      </c>
      <c r="E51" s="37">
        <v>0</v>
      </c>
      <c r="F51" s="37">
        <v>0.12249939474224014</v>
      </c>
      <c r="G51" s="37">
        <v>2.4127924594413486E-2</v>
      </c>
      <c r="H51" s="37">
        <v>0</v>
      </c>
      <c r="I51" s="37">
        <v>3.9650182340725593E-2</v>
      </c>
      <c r="J51" s="37">
        <v>-4.2187290422568413E-2</v>
      </c>
      <c r="K51" s="37">
        <v>0</v>
      </c>
      <c r="L51" s="43">
        <v>0</v>
      </c>
      <c r="M51" s="37"/>
      <c r="N51" s="37"/>
      <c r="O51" s="42">
        <v>16.25</v>
      </c>
      <c r="P51" s="37">
        <v>0.18540450660326968</v>
      </c>
      <c r="Q51" s="37">
        <v>-3.1972869769639534E-2</v>
      </c>
      <c r="R51" s="37">
        <v>0</v>
      </c>
      <c r="S51" s="37">
        <v>0.12273322518365859</v>
      </c>
      <c r="T51" s="37">
        <v>-2.1602535261965983E-2</v>
      </c>
      <c r="U51" s="37">
        <v>0</v>
      </c>
      <c r="V51" s="37">
        <v>4.9712367039908969</v>
      </c>
      <c r="W51" s="37">
        <v>1.1893527603770784E-3</v>
      </c>
      <c r="X51" s="37">
        <v>0</v>
      </c>
      <c r="Y51" s="43">
        <v>1</v>
      </c>
      <c r="Z51" s="37"/>
      <c r="AA51" s="37"/>
      <c r="AB51" s="37"/>
      <c r="AC51" s="37"/>
    </row>
    <row r="52" spans="1:29" x14ac:dyDescent="0.2">
      <c r="A52" s="37"/>
      <c r="B52" s="42">
        <v>16.5</v>
      </c>
      <c r="C52" s="37">
        <v>0.16688074299748124</v>
      </c>
      <c r="D52" s="37">
        <v>-4.0948135497727023E-3</v>
      </c>
      <c r="E52" s="37">
        <v>0</v>
      </c>
      <c r="F52" s="37">
        <v>0.12514164989728371</v>
      </c>
      <c r="G52" s="37">
        <v>1.8712143497778833E-2</v>
      </c>
      <c r="H52" s="37">
        <v>0</v>
      </c>
      <c r="I52" s="37">
        <v>3.9842590777834808E-2</v>
      </c>
      <c r="J52" s="37">
        <v>-4.1776524932220394E-2</v>
      </c>
      <c r="K52" s="37">
        <v>0</v>
      </c>
      <c r="L52" s="43">
        <v>0</v>
      </c>
      <c r="M52" s="37"/>
      <c r="N52" s="37"/>
      <c r="O52" s="42">
        <v>16.5</v>
      </c>
      <c r="P52" s="37">
        <v>0.19290014556674073</v>
      </c>
      <c r="Q52" s="37">
        <v>-3.383347187196728E-2</v>
      </c>
      <c r="R52" s="37">
        <v>0</v>
      </c>
      <c r="S52" s="37">
        <v>0.12842675739908671</v>
      </c>
      <c r="T52" s="37">
        <v>-2.2485216225840876E-2</v>
      </c>
      <c r="U52" s="37">
        <v>0</v>
      </c>
      <c r="V52" s="37">
        <v>5.0911933077679237</v>
      </c>
      <c r="W52" s="37">
        <v>1.1411830590533079E-3</v>
      </c>
      <c r="X52" s="37">
        <v>0</v>
      </c>
      <c r="Y52" s="43">
        <v>1</v>
      </c>
      <c r="Z52" s="37"/>
      <c r="AA52" s="37"/>
      <c r="AB52" s="37"/>
      <c r="AC52" s="37"/>
    </row>
    <row r="53" spans="1:29" x14ac:dyDescent="0.2">
      <c r="A53" s="37"/>
      <c r="B53" s="42">
        <v>16.75</v>
      </c>
      <c r="C53" s="37">
        <v>0.16952241175210148</v>
      </c>
      <c r="D53" s="37">
        <v>-8.403395601304986E-3</v>
      </c>
      <c r="E53" s="37">
        <v>0</v>
      </c>
      <c r="F53" s="37">
        <v>0.12749465358038137</v>
      </c>
      <c r="G53" s="37">
        <v>1.3074282211361421E-2</v>
      </c>
      <c r="H53" s="37">
        <v>0</v>
      </c>
      <c r="I53" s="37">
        <v>3.9894699374079856E-2</v>
      </c>
      <c r="J53" s="37">
        <v>-4.1361778153209183E-2</v>
      </c>
      <c r="K53" s="37">
        <v>0</v>
      </c>
      <c r="L53" s="43">
        <v>0</v>
      </c>
      <c r="M53" s="37"/>
      <c r="N53" s="37"/>
      <c r="O53" s="42">
        <v>16.75</v>
      </c>
      <c r="P53" s="37">
        <v>0.19958621044410307</v>
      </c>
      <c r="Q53" s="37">
        <v>-3.5690621554611113E-2</v>
      </c>
      <c r="R53" s="37">
        <v>0</v>
      </c>
      <c r="S53" s="37">
        <v>0.13363368738688308</v>
      </c>
      <c r="T53" s="37">
        <v>-2.3344225738382907E-2</v>
      </c>
      <c r="U53" s="37">
        <v>0</v>
      </c>
      <c r="V53" s="37">
        <v>5.1848027056298065</v>
      </c>
      <c r="W53" s="37">
        <v>1.0788300976171533E-3</v>
      </c>
      <c r="X53" s="37">
        <v>0</v>
      </c>
      <c r="Y53" s="43">
        <v>1</v>
      </c>
      <c r="Z53" s="37"/>
      <c r="AA53" s="37"/>
      <c r="AB53" s="37"/>
      <c r="AC53" s="37"/>
    </row>
    <row r="54" spans="1:29" x14ac:dyDescent="0.2">
      <c r="A54" s="37"/>
      <c r="B54" s="42">
        <v>17</v>
      </c>
      <c r="C54" s="37">
        <v>0.17167313481067481</v>
      </c>
      <c r="D54" s="37">
        <v>-1.2832397814213081E-2</v>
      </c>
      <c r="E54" s="37">
        <v>0</v>
      </c>
      <c r="F54" s="37">
        <v>0.12954268290192772</v>
      </c>
      <c r="G54" s="37">
        <v>7.2479114952659351E-3</v>
      </c>
      <c r="H54" s="37">
        <v>0</v>
      </c>
      <c r="I54" s="37">
        <v>3.9809205065437503E-2</v>
      </c>
      <c r="J54" s="37">
        <v>-4.0952664268035122E-2</v>
      </c>
      <c r="K54" s="37">
        <v>0</v>
      </c>
      <c r="L54" s="43">
        <v>0</v>
      </c>
      <c r="M54" s="37"/>
      <c r="N54" s="37"/>
      <c r="O54" s="42">
        <v>17</v>
      </c>
      <c r="P54" s="37">
        <v>0.2054362654464672</v>
      </c>
      <c r="Q54" s="37">
        <v>-3.7531509713378597E-2</v>
      </c>
      <c r="R54" s="37">
        <v>0</v>
      </c>
      <c r="S54" s="37">
        <v>0.13834875320596041</v>
      </c>
      <c r="T54" s="37">
        <v>-2.4178885077182688E-2</v>
      </c>
      <c r="U54" s="37">
        <v>0</v>
      </c>
      <c r="V54" s="37">
        <v>5.2521334287576167</v>
      </c>
      <c r="W54" s="37">
        <v>1.0034267612963263E-3</v>
      </c>
      <c r="X54" s="37">
        <v>0</v>
      </c>
      <c r="Y54" s="43">
        <v>1</v>
      </c>
      <c r="Z54" s="37"/>
      <c r="AA54" s="37"/>
      <c r="AB54" s="37"/>
      <c r="AC54" s="37"/>
    </row>
    <row r="55" spans="1:29" x14ac:dyDescent="0.2">
      <c r="A55" s="37"/>
      <c r="B55" s="42">
        <v>17.25</v>
      </c>
      <c r="C55" s="37">
        <v>0.17330100049317565</v>
      </c>
      <c r="D55" s="37">
        <v>-1.7346131089968964E-2</v>
      </c>
      <c r="E55" s="37">
        <v>0</v>
      </c>
      <c r="F55" s="37">
        <v>0.13127181011535782</v>
      </c>
      <c r="G55" s="37">
        <v>1.2640253058164852E-3</v>
      </c>
      <c r="H55" s="37">
        <v>0</v>
      </c>
      <c r="I55" s="37">
        <v>3.9588779076575875E-2</v>
      </c>
      <c r="J55" s="37">
        <v>-4.0557966633666176E-2</v>
      </c>
      <c r="K55" s="37">
        <v>0</v>
      </c>
      <c r="L55" s="43">
        <v>0</v>
      </c>
      <c r="M55" s="37"/>
      <c r="N55" s="37"/>
      <c r="O55" s="42">
        <v>17.25</v>
      </c>
      <c r="P55" s="37">
        <v>0.2104273671669521</v>
      </c>
      <c r="Q55" s="37">
        <v>-3.9344443091583248E-2</v>
      </c>
      <c r="R55" s="37">
        <v>0</v>
      </c>
      <c r="S55" s="37">
        <v>0.14256786183588588</v>
      </c>
      <c r="T55" s="37">
        <v>-2.4988607308281452E-2</v>
      </c>
      <c r="U55" s="37">
        <v>0</v>
      </c>
      <c r="V55" s="37">
        <v>5.2932870887828045</v>
      </c>
      <c r="W55" s="37">
        <v>9.1602856160897389E-4</v>
      </c>
      <c r="X55" s="37">
        <v>0</v>
      </c>
      <c r="Y55" s="43">
        <v>1</v>
      </c>
      <c r="Z55" s="37"/>
      <c r="AA55" s="37"/>
      <c r="AB55" s="37"/>
      <c r="AC55" s="37"/>
    </row>
    <row r="56" spans="1:29" x14ac:dyDescent="0.2">
      <c r="A56" s="37"/>
      <c r="B56" s="42">
        <v>17.5</v>
      </c>
      <c r="C56" s="37">
        <v>0.17437754485900925</v>
      </c>
      <c r="D56" s="37">
        <v>-2.191178467270305E-2</v>
      </c>
      <c r="E56" s="37">
        <v>0</v>
      </c>
      <c r="F56" s="37">
        <v>0.13266974045127888</v>
      </c>
      <c r="G56" s="37">
        <v>-4.8487542728343769E-3</v>
      </c>
      <c r="H56" s="37">
        <v>0</v>
      </c>
      <c r="I56" s="37">
        <v>3.9236063018750045E-2</v>
      </c>
      <c r="J56" s="37">
        <v>-4.0185706980743419E-2</v>
      </c>
      <c r="K56" s="37">
        <v>0</v>
      </c>
      <c r="L56" s="43">
        <v>0</v>
      </c>
      <c r="M56" s="37"/>
      <c r="N56" s="37"/>
      <c r="O56" s="42">
        <v>17.5</v>
      </c>
      <c r="P56" s="37">
        <v>0.21453973874304566</v>
      </c>
      <c r="Q56" s="37">
        <v>-4.1118751151360655E-2</v>
      </c>
      <c r="R56" s="37">
        <v>0</v>
      </c>
      <c r="S56" s="37">
        <v>0.14628797123457105</v>
      </c>
      <c r="T56" s="37">
        <v>-2.5772888717545683E-2</v>
      </c>
      <c r="U56" s="37">
        <v>0</v>
      </c>
      <c r="V56" s="37">
        <v>5.3083944893121213</v>
      </c>
      <c r="W56" s="37">
        <v>8.1761948083421132E-4</v>
      </c>
      <c r="X56" s="37">
        <v>0</v>
      </c>
      <c r="Y56" s="43">
        <v>1</v>
      </c>
      <c r="Z56" s="37"/>
      <c r="AA56" s="37"/>
      <c r="AB56" s="37"/>
      <c r="AC56" s="37"/>
    </row>
    <row r="57" spans="1:29" x14ac:dyDescent="0.2">
      <c r="A57" s="37"/>
      <c r="B57" s="42">
        <v>17.75</v>
      </c>
      <c r="C57" s="37">
        <v>0.17487739792426993</v>
      </c>
      <c r="D57" s="37">
        <v>-2.649919847166915E-2</v>
      </c>
      <c r="E57" s="37">
        <v>0</v>
      </c>
      <c r="F57" s="37">
        <v>0.13372564049625169</v>
      </c>
      <c r="G57" s="37">
        <v>-1.1064007100256124E-2</v>
      </c>
      <c r="H57" s="37">
        <v>0</v>
      </c>
      <c r="I57" s="37">
        <v>3.8753659252554584E-2</v>
      </c>
      <c r="J57" s="37">
        <v>-3.9843211001532985E-2</v>
      </c>
      <c r="K57" s="37">
        <v>0</v>
      </c>
      <c r="L57" s="43">
        <v>0</v>
      </c>
      <c r="M57" s="37"/>
      <c r="N57" s="37"/>
      <c r="O57" s="42">
        <v>17.75</v>
      </c>
      <c r="P57" s="37">
        <v>0.21775647466320969</v>
      </c>
      <c r="Q57" s="37">
        <v>-4.2844701348863978E-2</v>
      </c>
      <c r="R57" s="37">
        <v>0</v>
      </c>
      <c r="S57" s="37">
        <v>0.14950698383692362</v>
      </c>
      <c r="T57" s="37">
        <v>-2.6531301056455181E-2</v>
      </c>
      <c r="U57" s="37">
        <v>0</v>
      </c>
      <c r="V57" s="37">
        <v>5.2976121284549436</v>
      </c>
      <c r="W57" s="37">
        <v>7.0911731506376197E-4</v>
      </c>
      <c r="X57" s="37">
        <v>0</v>
      </c>
      <c r="Y57" s="43">
        <v>1</v>
      </c>
      <c r="Z57" s="37"/>
      <c r="AA57" s="37"/>
      <c r="AB57" s="37"/>
      <c r="AC57" s="37"/>
    </row>
    <row r="58" spans="1:29" x14ac:dyDescent="0.2">
      <c r="A58" s="37"/>
      <c r="B58" s="42">
        <v>18</v>
      </c>
      <c r="C58" s="37">
        <v>0.17479120183626051</v>
      </c>
      <c r="D58" s="37">
        <v>-3.1079622843794841E-2</v>
      </c>
      <c r="E58" s="37">
        <v>0</v>
      </c>
      <c r="F58" s="37">
        <v>0.13443657272525655</v>
      </c>
      <c r="G58" s="37">
        <v>-1.7352861357316396E-2</v>
      </c>
      <c r="H58" s="37">
        <v>0</v>
      </c>
      <c r="I58" s="37">
        <v>3.8145819728958585E-2</v>
      </c>
      <c r="J58" s="37">
        <v>-3.9536458549595643E-2</v>
      </c>
      <c r="K58" s="37">
        <v>0</v>
      </c>
      <c r="L58" s="43">
        <v>0</v>
      </c>
      <c r="M58" s="37"/>
      <c r="N58" s="37"/>
      <c r="O58" s="42">
        <v>18</v>
      </c>
      <c r="P58" s="37">
        <v>0.22006327683422455</v>
      </c>
      <c r="Q58" s="37">
        <v>-4.4513422280448189E-2</v>
      </c>
      <c r="R58" s="37">
        <v>0</v>
      </c>
      <c r="S58" s="37">
        <v>0.152223651810802</v>
      </c>
      <c r="T58" s="37">
        <v>-2.7263484548678552E-2</v>
      </c>
      <c r="U58" s="37">
        <v>0</v>
      </c>
      <c r="V58" s="37">
        <v>5.2611191552013992</v>
      </c>
      <c r="W58" s="37">
        <v>5.9137856517743614E-4</v>
      </c>
      <c r="X58" s="37">
        <v>0</v>
      </c>
      <c r="Y58" s="43">
        <v>1</v>
      </c>
      <c r="Z58" s="37"/>
      <c r="AA58" s="37"/>
      <c r="AB58" s="37"/>
      <c r="AC58" s="37"/>
    </row>
    <row r="59" spans="1:29" x14ac:dyDescent="0.2">
      <c r="A59" s="37"/>
      <c r="B59" s="42">
        <v>18.25</v>
      </c>
      <c r="C59" s="37">
        <v>0.17417178005260681</v>
      </c>
      <c r="D59" s="37">
        <v>-3.5621905237167795E-2</v>
      </c>
      <c r="E59" s="37">
        <v>0</v>
      </c>
      <c r="F59" s="37">
        <v>0.1348304812751131</v>
      </c>
      <c r="G59" s="37">
        <v>-2.3668065122243842E-2</v>
      </c>
      <c r="H59" s="37">
        <v>0</v>
      </c>
      <c r="I59" s="37">
        <v>3.7424395015063894E-2</v>
      </c>
      <c r="J59" s="37">
        <v>-3.9267648156373625E-2</v>
      </c>
      <c r="K59" s="37">
        <v>0</v>
      </c>
      <c r="L59" s="43">
        <v>0</v>
      </c>
      <c r="M59" s="37"/>
      <c r="N59" s="37"/>
      <c r="O59" s="42">
        <v>18.25</v>
      </c>
      <c r="P59" s="37">
        <v>0.2214674877529621</v>
      </c>
      <c r="Q59" s="37">
        <v>-4.6118403087978432E-2</v>
      </c>
      <c r="R59" s="37">
        <v>0</v>
      </c>
      <c r="S59" s="37">
        <v>0.15444523133970911</v>
      </c>
      <c r="T59" s="37">
        <v>-2.796929315293184E-2</v>
      </c>
      <c r="U59" s="37">
        <v>0</v>
      </c>
      <c r="V59" s="37">
        <v>5.1996498678100949</v>
      </c>
      <c r="W59" s="37">
        <v>4.652077177160277E-4</v>
      </c>
      <c r="X59" s="37">
        <v>0</v>
      </c>
      <c r="Y59" s="43">
        <v>1</v>
      </c>
      <c r="Z59" s="37"/>
      <c r="AA59" s="37"/>
      <c r="AB59" s="37"/>
      <c r="AC59" s="37"/>
    </row>
    <row r="60" spans="1:29" x14ac:dyDescent="0.2">
      <c r="A60" s="37"/>
      <c r="B60" s="42">
        <v>18.5</v>
      </c>
      <c r="C60" s="37">
        <v>0.17308652012006398</v>
      </c>
      <c r="D60" s="37">
        <v>-4.009601058166723E-2</v>
      </c>
      <c r="E60" s="37">
        <v>0</v>
      </c>
      <c r="F60" s="37">
        <v>0.13494249296317129</v>
      </c>
      <c r="G60" s="37">
        <v>-2.9959946020066131E-2</v>
      </c>
      <c r="H60" s="37">
        <v>0</v>
      </c>
      <c r="I60" s="37">
        <v>3.6602756942817116E-2</v>
      </c>
      <c r="J60" s="37">
        <v>-3.9037784292975442E-2</v>
      </c>
      <c r="K60" s="37">
        <v>0</v>
      </c>
      <c r="L60" s="43">
        <v>0</v>
      </c>
      <c r="M60" s="37"/>
      <c r="N60" s="37"/>
      <c r="O60" s="42">
        <v>18.5</v>
      </c>
      <c r="P60" s="37">
        <v>0.22204889487324131</v>
      </c>
      <c r="Q60" s="37">
        <v>-4.7659584487869111E-2</v>
      </c>
      <c r="R60" s="37">
        <v>0</v>
      </c>
      <c r="S60" s="37">
        <v>0.15620789561326909</v>
      </c>
      <c r="T60" s="37">
        <v>-2.8649190160177529E-2</v>
      </c>
      <c r="U60" s="37">
        <v>0</v>
      </c>
      <c r="V60" s="37">
        <v>5.1159082185780846</v>
      </c>
      <c r="W60" s="37">
        <v>3.3137406110782947E-4</v>
      </c>
      <c r="X60" s="37">
        <v>0</v>
      </c>
      <c r="Y60" s="43">
        <v>1</v>
      </c>
      <c r="Z60" s="37"/>
      <c r="AA60" s="37"/>
      <c r="AB60" s="37"/>
      <c r="AC60" s="37"/>
    </row>
    <row r="61" spans="1:29" x14ac:dyDescent="0.2">
      <c r="A61" s="37"/>
      <c r="B61" s="42">
        <v>18.75</v>
      </c>
      <c r="C61" s="37">
        <v>0.17159803843259347</v>
      </c>
      <c r="D61" s="37">
        <v>-4.4474352356833169E-2</v>
      </c>
      <c r="E61" s="37">
        <v>0</v>
      </c>
      <c r="F61" s="37">
        <v>0.13480529613103442</v>
      </c>
      <c r="G61" s="37">
        <v>-3.6182780147836269E-2</v>
      </c>
      <c r="H61" s="37">
        <v>0</v>
      </c>
      <c r="I61" s="37">
        <v>3.569334488533471E-2</v>
      </c>
      <c r="J61" s="37">
        <v>-3.8847745933170863E-2</v>
      </c>
      <c r="K61" s="37">
        <v>0</v>
      </c>
      <c r="L61" s="43">
        <v>0</v>
      </c>
      <c r="M61" s="37"/>
      <c r="N61" s="37"/>
      <c r="O61" s="42">
        <v>18.75</v>
      </c>
      <c r="P61" s="37">
        <v>0.22189877012520753</v>
      </c>
      <c r="Q61" s="37">
        <v>-4.9138352164884047E-2</v>
      </c>
      <c r="R61" s="37">
        <v>0</v>
      </c>
      <c r="S61" s="37">
        <v>0.15755226216477247</v>
      </c>
      <c r="T61" s="37">
        <v>-2.9303764998347415E-2</v>
      </c>
      <c r="U61" s="37">
        <v>0</v>
      </c>
      <c r="V61" s="37">
        <v>5.0128781008269812</v>
      </c>
      <c r="W61" s="37">
        <v>1.9060032827718926E-4</v>
      </c>
      <c r="X61" s="37">
        <v>0</v>
      </c>
      <c r="Y61" s="43">
        <v>1</v>
      </c>
      <c r="Z61" s="37"/>
      <c r="AA61" s="37"/>
      <c r="AB61" s="37"/>
      <c r="AC61" s="37"/>
    </row>
    <row r="62" spans="1:29" x14ac:dyDescent="0.2">
      <c r="A62" s="37"/>
      <c r="B62" s="42">
        <v>19</v>
      </c>
      <c r="C62" s="37">
        <v>0.16976457222066088</v>
      </c>
      <c r="D62" s="37">
        <v>-4.8731600016760801E-2</v>
      </c>
      <c r="E62" s="37">
        <v>0</v>
      </c>
      <c r="F62" s="37">
        <v>0.13444933899248923</v>
      </c>
      <c r="G62" s="37">
        <v>-4.2294475216150484E-2</v>
      </c>
      <c r="H62" s="37">
        <v>0</v>
      </c>
      <c r="I62" s="37">
        <v>3.4707739109718361E-2</v>
      </c>
      <c r="J62" s="37">
        <v>-3.8698295163996921E-2</v>
      </c>
      <c r="K62" s="37">
        <v>0</v>
      </c>
      <c r="L62" s="43">
        <v>0</v>
      </c>
      <c r="M62" s="37"/>
      <c r="N62" s="37"/>
      <c r="O62" s="42">
        <v>19</v>
      </c>
      <c r="P62" s="37">
        <v>0.22110217390050302</v>
      </c>
      <c r="Q62" s="37">
        <v>-5.055605695488774E-2</v>
      </c>
      <c r="R62" s="37">
        <v>0</v>
      </c>
      <c r="S62" s="37">
        <v>0.15851629473877793</v>
      </c>
      <c r="T62" s="37">
        <v>-2.9933590700242263E-2</v>
      </c>
      <c r="U62" s="37">
        <v>0</v>
      </c>
      <c r="V62" s="37">
        <v>4.8933348925546483</v>
      </c>
      <c r="W62" s="37">
        <v>4.3561803628834606E-5</v>
      </c>
      <c r="X62" s="37">
        <v>0</v>
      </c>
      <c r="Y62" s="43">
        <v>1</v>
      </c>
      <c r="Z62" s="37"/>
      <c r="AA62" s="37"/>
      <c r="AB62" s="37"/>
      <c r="AC62" s="37"/>
    </row>
    <row r="63" spans="1:29" x14ac:dyDescent="0.2">
      <c r="A63" s="37"/>
      <c r="B63" s="42">
        <v>19.25</v>
      </c>
      <c r="C63" s="37">
        <v>0.1676402968617392</v>
      </c>
      <c r="D63" s="37">
        <v>-5.284450589202061E-2</v>
      </c>
      <c r="E63" s="37">
        <v>0</v>
      </c>
      <c r="F63" s="37">
        <v>0.13390299060927013</v>
      </c>
      <c r="G63" s="37">
        <v>-4.825629463195158E-2</v>
      </c>
      <c r="H63" s="37">
        <v>0</v>
      </c>
      <c r="I63" s="37">
        <v>3.3656722691524088E-2</v>
      </c>
      <c r="J63" s="37">
        <v>-3.8590087304839926E-2</v>
      </c>
      <c r="K63" s="37">
        <v>0</v>
      </c>
      <c r="L63" s="43">
        <v>0</v>
      </c>
      <c r="M63" s="37"/>
      <c r="N63" s="37"/>
      <c r="O63" s="42">
        <v>19.25</v>
      </c>
      <c r="P63" s="37">
        <v>0.21973840002212874</v>
      </c>
      <c r="Q63" s="37">
        <v>-5.191401555996622E-2</v>
      </c>
      <c r="R63" s="37">
        <v>0</v>
      </c>
      <c r="S63" s="37">
        <v>0.1591354900835853</v>
      </c>
      <c r="T63" s="37">
        <v>-3.0539224376221252E-2</v>
      </c>
      <c r="U63" s="37">
        <v>0</v>
      </c>
      <c r="V63" s="37">
        <v>4.7598605579159994</v>
      </c>
      <c r="W63" s="37">
        <v>-1.0911033401932863E-4</v>
      </c>
      <c r="X63" s="37">
        <v>0</v>
      </c>
      <c r="Y63" s="43">
        <v>1</v>
      </c>
      <c r="Z63" s="37"/>
      <c r="AA63" s="37"/>
      <c r="AB63" s="37"/>
      <c r="AC63" s="37"/>
    </row>
    <row r="64" spans="1:29" x14ac:dyDescent="0.2">
      <c r="A64" s="37"/>
      <c r="B64" s="42">
        <v>19.5</v>
      </c>
      <c r="C64" s="37">
        <v>0.16527561777415123</v>
      </c>
      <c r="D64" s="37">
        <v>-5.6791746457721004E-2</v>
      </c>
      <c r="E64" s="37">
        <v>0</v>
      </c>
      <c r="F64" s="37">
        <v>0.13319268903123493</v>
      </c>
      <c r="G64" s="37">
        <v>-5.4032604332677092E-2</v>
      </c>
      <c r="H64" s="37">
        <v>0</v>
      </c>
      <c r="I64" s="37">
        <v>3.2550338475630269E-2</v>
      </c>
      <c r="J64" s="37">
        <v>-3.8523680130859717E-2</v>
      </c>
      <c r="K64" s="37">
        <v>0</v>
      </c>
      <c r="L64" s="43">
        <v>0</v>
      </c>
      <c r="M64" s="37"/>
      <c r="N64" s="37"/>
      <c r="O64" s="42">
        <v>19.5</v>
      </c>
      <c r="P64" s="37">
        <v>0.21788138539959334</v>
      </c>
      <c r="Q64" s="37">
        <v>-5.3213511309397887E-2</v>
      </c>
      <c r="R64" s="37">
        <v>0</v>
      </c>
      <c r="S64" s="37">
        <v>0.1594430500623254</v>
      </c>
      <c r="T64" s="37">
        <v>-3.1121207682156982E-2</v>
      </c>
      <c r="U64" s="37">
        <v>0</v>
      </c>
      <c r="V64" s="37">
        <v>4.6148575409193029</v>
      </c>
      <c r="W64" s="37">
        <v>-2.6682593324191956E-4</v>
      </c>
      <c r="X64" s="37">
        <v>0</v>
      </c>
      <c r="Y64" s="43">
        <v>1</v>
      </c>
      <c r="Z64" s="37"/>
      <c r="AA64" s="37"/>
      <c r="AB64" s="37"/>
      <c r="AC64" s="37"/>
    </row>
    <row r="65" spans="1:29" x14ac:dyDescent="0.2">
      <c r="A65" s="37"/>
      <c r="B65" s="42">
        <v>19.75</v>
      </c>
      <c r="C65" s="37">
        <v>0.16271743900758118</v>
      </c>
      <c r="D65" s="37">
        <v>-6.0553776659860059E-2</v>
      </c>
      <c r="E65" s="37">
        <v>0</v>
      </c>
      <c r="F65" s="37">
        <v>0.13234307766575881</v>
      </c>
      <c r="G65" s="37">
        <v>-5.9590640346234292E-2</v>
      </c>
      <c r="H65" s="37">
        <v>0</v>
      </c>
      <c r="I65" s="37">
        <v>3.1397941506296156E-2</v>
      </c>
      <c r="J65" s="37">
        <v>-3.849954229368624E-2</v>
      </c>
      <c r="K65" s="37">
        <v>0</v>
      </c>
      <c r="L65" s="43">
        <v>0</v>
      </c>
      <c r="M65" s="37"/>
      <c r="N65" s="37"/>
      <c r="O65" s="42">
        <v>19.75</v>
      </c>
      <c r="P65" s="37">
        <v>0.21560008716986978</v>
      </c>
      <c r="Q65" s="37">
        <v>-5.4455794929400003E-2</v>
      </c>
      <c r="R65" s="37">
        <v>0</v>
      </c>
      <c r="S65" s="37">
        <v>0.15947004024397238</v>
      </c>
      <c r="T65" s="37">
        <v>-3.1680067279024726E-2</v>
      </c>
      <c r="U65" s="37">
        <v>0</v>
      </c>
      <c r="V65" s="37">
        <v>4.4605615499160223</v>
      </c>
      <c r="W65" s="37">
        <v>-4.2903303316685348E-4</v>
      </c>
      <c r="X65" s="37">
        <v>0</v>
      </c>
      <c r="Y65" s="43">
        <v>1</v>
      </c>
      <c r="Z65" s="37"/>
      <c r="AA65" s="37"/>
      <c r="AB65" s="37"/>
      <c r="AC65" s="37"/>
    </row>
    <row r="66" spans="1:29" x14ac:dyDescent="0.2">
      <c r="A66" s="37"/>
      <c r="B66" s="42">
        <v>20</v>
      </c>
      <c r="C66" s="37">
        <v>0.16000941063133922</v>
      </c>
      <c r="D66" s="37">
        <v>-6.4112696109135836E-2</v>
      </c>
      <c r="E66" s="37">
        <v>0</v>
      </c>
      <c r="F66" s="37">
        <v>0.13137713093374792</v>
      </c>
      <c r="G66" s="37">
        <v>-6.4900295188561774E-2</v>
      </c>
      <c r="H66" s="37">
        <v>0</v>
      </c>
      <c r="I66" s="37">
        <v>3.0208247332415894E-2</v>
      </c>
      <c r="J66" s="37">
        <v>-3.8518061011791893E-2</v>
      </c>
      <c r="K66" s="37">
        <v>0</v>
      </c>
      <c r="L66" s="43">
        <v>0</v>
      </c>
      <c r="M66" s="37"/>
      <c r="N66" s="37"/>
      <c r="O66" s="42">
        <v>20</v>
      </c>
      <c r="P66" s="37">
        <v>0.2129588302642933</v>
      </c>
      <c r="Q66" s="37">
        <v>-5.5642085321194301E-2</v>
      </c>
      <c r="R66" s="37">
        <v>0</v>
      </c>
      <c r="S66" s="37">
        <v>0.15924553618804183</v>
      </c>
      <c r="T66" s="37">
        <v>-3.2216315283685404E-2</v>
      </c>
      <c r="U66" s="37">
        <v>0</v>
      </c>
      <c r="V66" s="37">
        <v>4.2990533332327203</v>
      </c>
      <c r="W66" s="37">
        <v>-5.9521524674416293E-4</v>
      </c>
      <c r="X66" s="37">
        <v>0</v>
      </c>
      <c r="Y66" s="43">
        <v>1</v>
      </c>
      <c r="Z66" s="37"/>
      <c r="AA66" s="37"/>
      <c r="AB66" s="37"/>
      <c r="AC66" s="37"/>
    </row>
    <row r="67" spans="1:29" x14ac:dyDescent="0.2">
      <c r="A67" s="37"/>
      <c r="B67" s="42">
        <v>20.25</v>
      </c>
      <c r="C67" s="37">
        <v>0.15719215679667897</v>
      </c>
      <c r="D67" s="37">
        <v>-6.7452126076009922E-2</v>
      </c>
      <c r="E67" s="37">
        <v>0</v>
      </c>
      <c r="F67" s="37">
        <v>0.13031627015867109</v>
      </c>
      <c r="G67" s="37">
        <v>-6.9933921409827349E-2</v>
      </c>
      <c r="H67" s="37">
        <v>0</v>
      </c>
      <c r="I67" s="37">
        <v>2.8989376551598944E-2</v>
      </c>
      <c r="J67" s="37">
        <v>-3.8579549103431976E-2</v>
      </c>
      <c r="K67" s="37">
        <v>0</v>
      </c>
      <c r="L67" s="43">
        <v>0</v>
      </c>
      <c r="M67" s="37"/>
      <c r="N67" s="37"/>
      <c r="O67" s="42">
        <v>20.25</v>
      </c>
      <c r="P67" s="37">
        <v>0.21001762799916612</v>
      </c>
      <c r="Q67" s="37">
        <v>-5.6773570342655955E-2</v>
      </c>
      <c r="R67" s="37">
        <v>0</v>
      </c>
      <c r="S67" s="37">
        <v>0.15879675849644848</v>
      </c>
      <c r="T67" s="37">
        <v>-3.2730449710082876E-2</v>
      </c>
      <c r="U67" s="37">
        <v>0</v>
      </c>
      <c r="V67" s="37">
        <v>4.1322695349413436</v>
      </c>
      <c r="W67" s="37">
        <v>-7.6488934490531041E-4</v>
      </c>
      <c r="X67" s="37">
        <v>0</v>
      </c>
      <c r="Y67" s="43">
        <v>1</v>
      </c>
      <c r="Z67" s="37"/>
      <c r="AA67" s="37"/>
      <c r="AB67" s="37"/>
      <c r="AC67" s="37"/>
    </row>
    <row r="68" spans="1:29" x14ac:dyDescent="0.2">
      <c r="A68" s="37"/>
      <c r="B68" s="42">
        <v>20.5</v>
      </c>
      <c r="C68" s="37">
        <v>0.15430348613628908</v>
      </c>
      <c r="D68" s="37">
        <v>-7.0557096338629943E-2</v>
      </c>
      <c r="E68" s="37">
        <v>0</v>
      </c>
      <c r="F68" s="37">
        <v>0.12918047052406578</v>
      </c>
      <c r="G68" s="37">
        <v>-7.4666150786517616E-2</v>
      </c>
      <c r="H68" s="37">
        <v>0</v>
      </c>
      <c r="I68" s="37">
        <v>2.774889591932439E-2</v>
      </c>
      <c r="J68" s="37">
        <v>-3.8684251414879522E-2</v>
      </c>
      <c r="K68" s="37">
        <v>0</v>
      </c>
      <c r="L68" s="43">
        <v>0</v>
      </c>
      <c r="M68" s="37"/>
      <c r="N68" s="37"/>
      <c r="O68" s="42">
        <v>20.5</v>
      </c>
      <c r="P68" s="37">
        <v>0.2068324780301829</v>
      </c>
      <c r="Q68" s="37">
        <v>-5.785140758848506E-2</v>
      </c>
      <c r="R68" s="37">
        <v>0</v>
      </c>
      <c r="S68" s="37">
        <v>0.15814919760076585</v>
      </c>
      <c r="T68" s="37">
        <v>-3.3222954899775559E-2</v>
      </c>
      <c r="U68" s="37">
        <v>0</v>
      </c>
      <c r="V68" s="37">
        <v>3.9620127108349834</v>
      </c>
      <c r="W68" s="37">
        <v>-9.3760302415621388E-4</v>
      </c>
      <c r="X68" s="37">
        <v>0</v>
      </c>
      <c r="Y68" s="43">
        <v>1</v>
      </c>
      <c r="Z68" s="37"/>
      <c r="AA68" s="37"/>
      <c r="AB68" s="37"/>
      <c r="AC68" s="37"/>
    </row>
    <row r="69" spans="1:29" x14ac:dyDescent="0.2">
      <c r="A69" s="37"/>
      <c r="B69" s="42">
        <v>20.75</v>
      </c>
      <c r="C69" s="37">
        <v>0.15137855985054749</v>
      </c>
      <c r="D69" s="37">
        <v>-7.3413959743483304E-2</v>
      </c>
      <c r="E69" s="37">
        <v>0</v>
      </c>
      <c r="F69" s="37">
        <v>0.1279883444985952</v>
      </c>
      <c r="G69" s="37">
        <v>-7.9073753468604568E-2</v>
      </c>
      <c r="H69" s="37">
        <v>0</v>
      </c>
      <c r="I69" s="37">
        <v>2.649385509520652E-2</v>
      </c>
      <c r="J69" s="37">
        <v>-3.8832343964458005E-2</v>
      </c>
      <c r="K69" s="37">
        <v>0</v>
      </c>
      <c r="L69" s="43">
        <v>0</v>
      </c>
      <c r="M69" s="37"/>
      <c r="N69" s="37"/>
      <c r="O69" s="42">
        <v>20.75</v>
      </c>
      <c r="P69" s="37">
        <v>0.20345563587218152</v>
      </c>
      <c r="Q69" s="37">
        <v>-5.8876725158972576E-2</v>
      </c>
      <c r="R69" s="37">
        <v>0</v>
      </c>
      <c r="S69" s="37">
        <v>0.15732672916380075</v>
      </c>
      <c r="T69" s="37">
        <v>-3.3694301941995519E-2</v>
      </c>
      <c r="U69" s="37">
        <v>0</v>
      </c>
      <c r="V69" s="37">
        <v>3.7899605824167679</v>
      </c>
      <c r="W69" s="37">
        <v>-1.1129328434181032E-3</v>
      </c>
      <c r="X69" s="37">
        <v>0</v>
      </c>
      <c r="Y69" s="43">
        <v>1</v>
      </c>
      <c r="Z69" s="37"/>
      <c r="AA69" s="37"/>
      <c r="AB69" s="37"/>
      <c r="AC69" s="37"/>
    </row>
    <row r="70" spans="1:29" x14ac:dyDescent="0.2">
      <c r="A70" s="37"/>
      <c r="B70" s="42">
        <v>21</v>
      </c>
      <c r="C70" s="37">
        <v>0.14844491235224488</v>
      </c>
      <c r="D70" s="37">
        <v>-7.6013988271053101E-2</v>
      </c>
      <c r="E70" s="37">
        <v>0</v>
      </c>
      <c r="F70" s="37">
        <v>0.12675420408361227</v>
      </c>
      <c r="G70" s="37">
        <v>-8.314054736002241E-2</v>
      </c>
      <c r="H70" s="37">
        <v>0</v>
      </c>
      <c r="I70" s="37">
        <v>2.5230580616646847E-2</v>
      </c>
      <c r="J70" s="37">
        <v>-3.9022612439382875E-2</v>
      </c>
      <c r="K70" s="37">
        <v>0</v>
      </c>
      <c r="L70" s="43">
        <v>0</v>
      </c>
      <c r="M70" s="37"/>
      <c r="N70" s="37"/>
      <c r="O70" s="42">
        <v>21</v>
      </c>
      <c r="P70" s="37">
        <v>0.19993586619691683</v>
      </c>
      <c r="Q70" s="37">
        <v>-5.985062260625007E-2</v>
      </c>
      <c r="R70" s="37">
        <v>0</v>
      </c>
      <c r="S70" s="37">
        <v>0.15635172085533533</v>
      </c>
      <c r="T70" s="37">
        <v>-3.4144949088736887E-2</v>
      </c>
      <c r="U70" s="37">
        <v>0</v>
      </c>
      <c r="V70" s="37">
        <v>3.6176744848287967</v>
      </c>
      <c r="W70" s="37">
        <v>-1.2904822894767715E-3</v>
      </c>
      <c r="X70" s="37">
        <v>0</v>
      </c>
      <c r="Y70" s="43">
        <v>1</v>
      </c>
      <c r="Z70" s="37"/>
      <c r="AA70" s="37"/>
      <c r="AB70" s="37"/>
      <c r="AC70" s="37"/>
    </row>
    <row r="71" spans="1:29" x14ac:dyDescent="0.2">
      <c r="A71" s="37"/>
      <c r="B71" s="42">
        <v>21.25</v>
      </c>
      <c r="C71" s="37">
        <v>0.1455169065647457</v>
      </c>
      <c r="D71" s="37">
        <v>-7.8357371520889618E-2</v>
      </c>
      <c r="E71" s="37">
        <v>0</v>
      </c>
      <c r="F71" s="37">
        <v>0.12548479220574293</v>
      </c>
      <c r="G71" s="37">
        <v>-8.6862860973142553E-2</v>
      </c>
      <c r="H71" s="37">
        <v>0</v>
      </c>
      <c r="I71" s="37">
        <v>2.3964441450142537E-2</v>
      </c>
      <c r="J71" s="37">
        <v>-3.9250988301090306E-2</v>
      </c>
      <c r="K71" s="37">
        <v>0</v>
      </c>
      <c r="L71" s="43">
        <v>0</v>
      </c>
      <c r="M71" s="37"/>
      <c r="N71" s="37"/>
      <c r="O71" s="42">
        <v>21.25</v>
      </c>
      <c r="P71" s="37">
        <v>0.19631616329829882</v>
      </c>
      <c r="Q71" s="37">
        <v>-6.0774459754450394E-2</v>
      </c>
      <c r="R71" s="37">
        <v>0</v>
      </c>
      <c r="S71" s="37">
        <v>0.15524508537506065</v>
      </c>
      <c r="T71" s="37">
        <v>-3.4575352348426236E-2</v>
      </c>
      <c r="U71" s="37">
        <v>0</v>
      </c>
      <c r="V71" s="37">
        <v>3.446445260213352</v>
      </c>
      <c r="W71" s="37">
        <v>-1.4698412348353451E-3</v>
      </c>
      <c r="X71" s="37">
        <v>0</v>
      </c>
      <c r="Y71" s="43">
        <v>1</v>
      </c>
      <c r="Z71" s="37"/>
      <c r="AA71" s="37"/>
      <c r="AB71" s="37"/>
      <c r="AC71" s="37"/>
    </row>
    <row r="72" spans="1:29" x14ac:dyDescent="0.2">
      <c r="A72" s="37"/>
      <c r="B72" s="42">
        <v>21.5</v>
      </c>
      <c r="C72" s="37">
        <v>0.14260643414041496</v>
      </c>
      <c r="D72" s="37">
        <v>-8.0445587206579905E-2</v>
      </c>
      <c r="E72" s="37">
        <v>0</v>
      </c>
      <c r="F72" s="37">
        <v>0.12418555349236726</v>
      </c>
      <c r="G72" s="37">
        <v>-9.023905231448337E-2</v>
      </c>
      <c r="H72" s="37">
        <v>0</v>
      </c>
      <c r="I72" s="37">
        <v>2.2700371997974145E-2</v>
      </c>
      <c r="J72" s="37">
        <v>-3.9513265931528707E-2</v>
      </c>
      <c r="K72" s="37">
        <v>0</v>
      </c>
      <c r="L72" s="43">
        <v>0</v>
      </c>
      <c r="M72" s="37"/>
      <c r="N72" s="37"/>
      <c r="O72" s="42">
        <v>21.5</v>
      </c>
      <c r="P72" s="37">
        <v>0.19262894230616467</v>
      </c>
      <c r="Q72" s="37">
        <v>-6.1650433382578473E-2</v>
      </c>
      <c r="R72" s="37">
        <v>0</v>
      </c>
      <c r="S72" s="37">
        <v>0.15402628037002941</v>
      </c>
      <c r="T72" s="37">
        <v>-3.4985986255397172E-2</v>
      </c>
      <c r="U72" s="37">
        <v>0</v>
      </c>
      <c r="V72" s="37">
        <v>3.2769766511459864</v>
      </c>
      <c r="W72" s="37">
        <v>-1.6505067759627415E-3</v>
      </c>
      <c r="X72" s="37">
        <v>0</v>
      </c>
      <c r="Y72" s="43">
        <v>1</v>
      </c>
      <c r="Z72" s="37"/>
      <c r="AA72" s="37"/>
      <c r="AB72" s="37"/>
      <c r="AC72" s="37"/>
    </row>
    <row r="73" spans="1:29" x14ac:dyDescent="0.2">
      <c r="A73" s="37"/>
      <c r="B73" s="42">
        <v>21.75</v>
      </c>
      <c r="C73" s="37">
        <v>0.13972456412736811</v>
      </c>
      <c r="D73" s="37">
        <v>-8.2280247729851652E-2</v>
      </c>
      <c r="E73" s="37">
        <v>0</v>
      </c>
      <c r="F73" s="37">
        <v>0.12286159124901452</v>
      </c>
      <c r="G73" s="37">
        <v>-9.326790978884425E-2</v>
      </c>
      <c r="H73" s="37">
        <v>0</v>
      </c>
      <c r="I73" s="37">
        <v>2.144297035742504E-2</v>
      </c>
      <c r="J73" s="37">
        <v>-3.9805494232749705E-2</v>
      </c>
      <c r="K73" s="37">
        <v>0</v>
      </c>
      <c r="L73" s="43">
        <v>0</v>
      </c>
      <c r="M73" s="37"/>
      <c r="N73" s="37"/>
      <c r="O73" s="42">
        <v>21.75</v>
      </c>
      <c r="P73" s="37">
        <v>0.18890300208603605</v>
      </c>
      <c r="Q73" s="37">
        <v>-6.2480803010220409E-2</v>
      </c>
      <c r="R73" s="37">
        <v>0</v>
      </c>
      <c r="S73" s="37">
        <v>0.15271351700245539</v>
      </c>
      <c r="T73" s="37">
        <v>-3.5377316819257043E-2</v>
      </c>
      <c r="U73" s="37">
        <v>0</v>
      </c>
      <c r="V73" s="37">
        <v>3.1098279368175525</v>
      </c>
      <c r="W73" s="37">
        <v>-1.8319860212844333E-3</v>
      </c>
      <c r="X73" s="37">
        <v>0</v>
      </c>
      <c r="Y73" s="43">
        <v>1</v>
      </c>
      <c r="Z73" s="37"/>
      <c r="AA73" s="37"/>
      <c r="AB73" s="37"/>
      <c r="AC73" s="37"/>
    </row>
    <row r="74" spans="1:29" x14ac:dyDescent="0.2">
      <c r="A74" s="37"/>
      <c r="B74" s="42">
        <v>22</v>
      </c>
      <c r="C74" s="37">
        <v>0.13688159777789544</v>
      </c>
      <c r="D74" s="37">
        <v>-8.3863085674762861E-2</v>
      </c>
      <c r="E74" s="37">
        <v>0</v>
      </c>
      <c r="F74" s="37">
        <v>0.1215176894209069</v>
      </c>
      <c r="G74" s="37">
        <v>-9.5948616179319046E-2</v>
      </c>
      <c r="H74" s="37">
        <v>0</v>
      </c>
      <c r="I74" s="37">
        <v>2.0196520538084073E-2</v>
      </c>
      <c r="J74" s="37">
        <v>-4.0123960593211105E-2</v>
      </c>
      <c r="K74" s="37">
        <v>0</v>
      </c>
      <c r="L74" s="43">
        <v>0</v>
      </c>
      <c r="M74" s="37"/>
      <c r="N74" s="37"/>
      <c r="O74" s="42">
        <v>22</v>
      </c>
      <c r="P74" s="37">
        <v>0.1851652415338112</v>
      </c>
      <c r="Q74" s="37">
        <v>-6.3267716268238683E-2</v>
      </c>
      <c r="R74" s="37">
        <v>0</v>
      </c>
      <c r="S74" s="37">
        <v>0.15132386686040888</v>
      </c>
      <c r="T74" s="37">
        <v>-3.574979568144343E-2</v>
      </c>
      <c r="U74" s="37">
        <v>0</v>
      </c>
      <c r="V74" s="37">
        <v>2.9455188363434104</v>
      </c>
      <c r="W74" s="37">
        <v>-2.0138182802345792E-3</v>
      </c>
      <c r="X74" s="37">
        <v>0</v>
      </c>
      <c r="Y74" s="43">
        <v>1</v>
      </c>
      <c r="Z74" s="37"/>
      <c r="AA74" s="37"/>
      <c r="AB74" s="37"/>
      <c r="AC74" s="37"/>
    </row>
    <row r="75" spans="1:29" x14ac:dyDescent="0.2">
      <c r="A75" s="37"/>
      <c r="B75" s="42">
        <v>22.25</v>
      </c>
      <c r="C75" s="37">
        <v>0.13408711919492333</v>
      </c>
      <c r="D75" s="37">
        <v>-8.5195940723712393E-2</v>
      </c>
      <c r="E75" s="37">
        <v>0</v>
      </c>
      <c r="F75" s="37">
        <v>0.12015833288405098</v>
      </c>
      <c r="G75" s="37">
        <v>-9.8280715729023971E-2</v>
      </c>
      <c r="H75" s="37">
        <v>0</v>
      </c>
      <c r="I75" s="37">
        <v>1.8965013068669379E-2</v>
      </c>
      <c r="J75" s="37">
        <v>-4.0465175949517818E-2</v>
      </c>
      <c r="K75" s="37">
        <v>0</v>
      </c>
      <c r="L75" s="43">
        <v>0</v>
      </c>
      <c r="M75" s="37"/>
      <c r="N75" s="37"/>
      <c r="O75" s="42">
        <v>22.25</v>
      </c>
      <c r="P75" s="37">
        <v>0.18144078277467379</v>
      </c>
      <c r="Q75" s="37">
        <v>-6.4013215304294047E-2</v>
      </c>
      <c r="R75" s="37">
        <v>0</v>
      </c>
      <c r="S75" s="37">
        <v>0.14987333441527362</v>
      </c>
      <c r="T75" s="37">
        <v>-3.6103860671349519E-2</v>
      </c>
      <c r="U75" s="37">
        <v>0</v>
      </c>
      <c r="V75" s="37">
        <v>2.7845321346749756</v>
      </c>
      <c r="W75" s="37">
        <v>-2.1955729852766656E-3</v>
      </c>
      <c r="X75" s="37">
        <v>0</v>
      </c>
      <c r="Y75" s="43">
        <v>1</v>
      </c>
      <c r="Z75" s="37"/>
      <c r="AA75" s="37"/>
      <c r="AB75" s="37"/>
      <c r="AC75" s="37"/>
    </row>
    <row r="76" spans="1:29" x14ac:dyDescent="0.2">
      <c r="A76" s="37"/>
      <c r="B76" s="42">
        <v>22.5</v>
      </c>
      <c r="C76" s="37">
        <v>0.13135004233867598</v>
      </c>
      <c r="D76" s="37">
        <v>-8.6280747692765392E-2</v>
      </c>
      <c r="E76" s="37">
        <v>0</v>
      </c>
      <c r="F76" s="37">
        <v>0.11878772630370982</v>
      </c>
      <c r="G76" s="37">
        <v>-0.10026408382998531</v>
      </c>
      <c r="H76" s="37">
        <v>0</v>
      </c>
      <c r="I76" s="37">
        <v>1.7752164129022141E-2</v>
      </c>
      <c r="J76" s="37">
        <v>-4.0825860879724729E-2</v>
      </c>
      <c r="K76" s="37">
        <v>0</v>
      </c>
      <c r="L76" s="43">
        <v>0</v>
      </c>
      <c r="M76" s="37"/>
      <c r="N76" s="37"/>
      <c r="O76" s="42">
        <v>22.5</v>
      </c>
      <c r="P76" s="37">
        <v>0.17775308560075409</v>
      </c>
      <c r="Q76" s="37">
        <v>-6.4719242758400686E-2</v>
      </c>
      <c r="R76" s="37">
        <v>0</v>
      </c>
      <c r="S76" s="37">
        <v>0.14837692437740202</v>
      </c>
      <c r="T76" s="37">
        <v>-3.643993633483289E-2</v>
      </c>
      <c r="U76" s="37">
        <v>0</v>
      </c>
      <c r="V76" s="37">
        <v>2.6273161196850623</v>
      </c>
      <c r="W76" s="37">
        <v>-2.3768477609106345E-3</v>
      </c>
      <c r="X76" s="37">
        <v>0</v>
      </c>
      <c r="Y76" s="43">
        <v>1</v>
      </c>
      <c r="Z76" s="37"/>
      <c r="AA76" s="37"/>
      <c r="AB76" s="37"/>
      <c r="AC76" s="37"/>
    </row>
    <row r="77" spans="1:29" x14ac:dyDescent="0.2">
      <c r="A77" s="37"/>
      <c r="B77" s="42">
        <v>22.75</v>
      </c>
      <c r="C77" s="37">
        <v>0.1286786546947738</v>
      </c>
      <c r="D77" s="37">
        <v>-8.7119525603328363E-2</v>
      </c>
      <c r="E77" s="37">
        <v>0</v>
      </c>
      <c r="F77" s="37">
        <v>0.11740981168264142</v>
      </c>
      <c r="G77" s="37">
        <v>-0.1018988991137566</v>
      </c>
      <c r="H77" s="37">
        <v>0</v>
      </c>
      <c r="I77" s="37">
        <v>1.6561433325892772E-2</v>
      </c>
      <c r="J77" s="37">
        <v>-4.1202932665289627E-2</v>
      </c>
      <c r="K77" s="37">
        <v>0</v>
      </c>
      <c r="L77" s="43">
        <v>0</v>
      </c>
      <c r="M77" s="37"/>
      <c r="N77" s="37"/>
      <c r="O77" s="42">
        <v>22.75</v>
      </c>
      <c r="P77" s="37">
        <v>0.17412405384255436</v>
      </c>
      <c r="Q77" s="37">
        <v>-6.5387647346732969E-2</v>
      </c>
      <c r="R77" s="37">
        <v>0</v>
      </c>
      <c r="S77" s="37">
        <v>0.14684870435515052</v>
      </c>
      <c r="T77" s="37">
        <v>-3.6758434438534771E-2</v>
      </c>
      <c r="U77" s="37">
        <v>0</v>
      </c>
      <c r="V77" s="37">
        <v>2.4742868453406004</v>
      </c>
      <c r="W77" s="37">
        <v>-2.5572666282864739E-3</v>
      </c>
      <c r="X77" s="37">
        <v>0</v>
      </c>
      <c r="Y77" s="43">
        <v>1</v>
      </c>
      <c r="Z77" s="37"/>
      <c r="AA77" s="37"/>
      <c r="AB77" s="37"/>
      <c r="AC77" s="37"/>
    </row>
    <row r="78" spans="1:29" x14ac:dyDescent="0.2">
      <c r="A78" s="37"/>
      <c r="B78" s="42">
        <v>23</v>
      </c>
      <c r="C78" s="37">
        <v>0.12608065785773803</v>
      </c>
      <c r="D78" s="37">
        <v>-8.7714367687463213E-2</v>
      </c>
      <c r="E78" s="37">
        <v>0</v>
      </c>
      <c r="F78" s="37">
        <v>0.11602828469322368</v>
      </c>
      <c r="G78" s="37">
        <v>-0.10318561773119761</v>
      </c>
      <c r="H78" s="37">
        <v>0</v>
      </c>
      <c r="I78" s="37">
        <v>1.5396040218108809E-2</v>
      </c>
      <c r="J78" s="37">
        <v>-4.1593493232542134E-2</v>
      </c>
      <c r="K78" s="37">
        <v>0</v>
      </c>
      <c r="L78" s="43">
        <v>0</v>
      </c>
      <c r="M78" s="37"/>
      <c r="N78" s="37"/>
      <c r="O78" s="42">
        <v>23</v>
      </c>
      <c r="P78" s="37">
        <v>0.1705741343137106</v>
      </c>
      <c r="Q78" s="37">
        <v>-6.6020189090023607E-2</v>
      </c>
      <c r="R78" s="37">
        <v>0</v>
      </c>
      <c r="S78" s="37">
        <v>0.14530186318731708</v>
      </c>
      <c r="T78" s="37">
        <v>-3.7059754453690807E-2</v>
      </c>
      <c r="U78" s="37">
        <v>0</v>
      </c>
      <c r="V78" s="37">
        <v>2.3258302348262987</v>
      </c>
      <c r="W78" s="37">
        <v>-2.7364783354420844E-3</v>
      </c>
      <c r="X78" s="37">
        <v>0</v>
      </c>
      <c r="Y78" s="43">
        <v>1</v>
      </c>
      <c r="Z78" s="37"/>
      <c r="AA78" s="37"/>
      <c r="AB78" s="37"/>
      <c r="AC78" s="37"/>
    </row>
    <row r="79" spans="1:29" x14ac:dyDescent="0.2">
      <c r="A79" s="37"/>
      <c r="B79" s="42">
        <v>23.25</v>
      </c>
      <c r="C79" s="37">
        <v>0.12356320528277465</v>
      </c>
      <c r="D79" s="37">
        <v>-8.8067432260782841E-2</v>
      </c>
      <c r="E79" s="37">
        <v>0</v>
      </c>
      <c r="F79" s="37">
        <v>0.11464660989705422</v>
      </c>
      <c r="G79" s="37">
        <v>-0.10412494965326191</v>
      </c>
      <c r="H79" s="37">
        <v>0</v>
      </c>
      <c r="I79" s="37">
        <v>1.4258979690430884E-2</v>
      </c>
      <c r="J79" s="37">
        <v>-4.199481792298787E-2</v>
      </c>
      <c r="K79" s="37">
        <v>0</v>
      </c>
      <c r="L79" s="43">
        <v>0</v>
      </c>
      <c r="M79" s="37"/>
      <c r="N79" s="37"/>
      <c r="O79" s="42">
        <v>23.25</v>
      </c>
      <c r="P79" s="37">
        <v>0.16712240889061292</v>
      </c>
      <c r="Q79" s="37">
        <v>-6.6618544197576401E-2</v>
      </c>
      <c r="R79" s="37">
        <v>0</v>
      </c>
      <c r="S79" s="37">
        <v>0.1437487652726066</v>
      </c>
      <c r="T79" s="37">
        <v>-3.7344284015159435E-2</v>
      </c>
      <c r="U79" s="37">
        <v>0</v>
      </c>
      <c r="V79" s="37">
        <v>2.1823040359090555</v>
      </c>
      <c r="W79" s="37">
        <v>-2.9141548022154906E-3</v>
      </c>
      <c r="X79" s="37">
        <v>0</v>
      </c>
      <c r="Y79" s="43">
        <v>1</v>
      </c>
      <c r="Z79" s="37"/>
      <c r="AA79" s="37"/>
      <c r="AB79" s="37"/>
      <c r="AC79" s="37"/>
    </row>
    <row r="80" spans="1:29" x14ac:dyDescent="0.2">
      <c r="A80" s="37"/>
      <c r="B80" s="42">
        <v>23.5</v>
      </c>
      <c r="C80" s="37">
        <v>0.12113293744066667</v>
      </c>
      <c r="D80" s="37">
        <v>-8.8180934324281424E-2</v>
      </c>
      <c r="E80" s="37">
        <v>0</v>
      </c>
      <c r="F80" s="37">
        <v>0.11326803492812054</v>
      </c>
      <c r="G80" s="37">
        <v>-0.10471783675005941</v>
      </c>
      <c r="H80" s="37">
        <v>0</v>
      </c>
      <c r="I80" s="37">
        <v>1.3153036270887597E-2</v>
      </c>
      <c r="J80" s="37">
        <v>-4.2404345011457067E-2</v>
      </c>
      <c r="K80" s="37">
        <v>0</v>
      </c>
      <c r="L80" s="43">
        <v>0</v>
      </c>
      <c r="M80" s="37"/>
      <c r="N80" s="37"/>
      <c r="O80" s="42">
        <v>23.5</v>
      </c>
      <c r="P80" s="37">
        <v>0.16378668027094889</v>
      </c>
      <c r="Q80" s="37">
        <v>-6.7184309648623763E-2</v>
      </c>
      <c r="R80" s="37">
        <v>0</v>
      </c>
      <c r="S80" s="37">
        <v>0.14220100121270285</v>
      </c>
      <c r="T80" s="37">
        <v>-3.7612399362717319E-2</v>
      </c>
      <c r="U80" s="37">
        <v>0</v>
      </c>
      <c r="V80" s="37">
        <v>2.0440396402566705</v>
      </c>
      <c r="W80" s="37">
        <v>-3.0899896723110207E-3</v>
      </c>
      <c r="X80" s="37">
        <v>0</v>
      </c>
      <c r="Y80" s="43">
        <v>1</v>
      </c>
      <c r="Z80" s="37"/>
      <c r="AA80" s="37"/>
      <c r="AB80" s="37"/>
      <c r="AC80" s="37"/>
    </row>
    <row r="81" spans="1:29" x14ac:dyDescent="0.2">
      <c r="A81" s="37"/>
      <c r="B81" s="42">
        <v>23.75</v>
      </c>
      <c r="C81" s="37">
        <v>0.11879601636256609</v>
      </c>
      <c r="D81" s="37">
        <v>-8.8057135222778804E-2</v>
      </c>
      <c r="E81" s="37">
        <v>0</v>
      </c>
      <c r="F81" s="37">
        <v>0.11189560391998654</v>
      </c>
      <c r="G81" s="37">
        <v>-0.10496542908664663</v>
      </c>
      <c r="H81" s="37">
        <v>0</v>
      </c>
      <c r="I81" s="37">
        <v>1.208079795676209E-2</v>
      </c>
      <c r="J81" s="37">
        <v>-4.2819666070797346E-2</v>
      </c>
      <c r="K81" s="37">
        <v>0</v>
      </c>
      <c r="L81" s="43">
        <v>0</v>
      </c>
      <c r="M81" s="37"/>
      <c r="N81" s="37"/>
      <c r="O81" s="42">
        <v>23.75</v>
      </c>
      <c r="P81" s="37">
        <v>0.16058355183875683</v>
      </c>
      <c r="Q81" s="37">
        <v>-6.7719007475445459E-2</v>
      </c>
      <c r="R81" s="37">
        <v>0</v>
      </c>
      <c r="S81" s="37">
        <v>0.14066943501756235</v>
      </c>
      <c r="T81" s="37">
        <v>-3.7864465759100963E-2</v>
      </c>
      <c r="U81" s="37">
        <v>0</v>
      </c>
      <c r="V81" s="37">
        <v>1.9113437763675449</v>
      </c>
      <c r="W81" s="37">
        <v>-3.2636969630999157E-3</v>
      </c>
      <c r="X81" s="37">
        <v>0</v>
      </c>
      <c r="Y81" s="43">
        <v>1</v>
      </c>
      <c r="Z81" s="37"/>
      <c r="AA81" s="37"/>
      <c r="AB81" s="37"/>
      <c r="AC81" s="37"/>
    </row>
    <row r="82" spans="1:29" x14ac:dyDescent="0.2">
      <c r="A82" s="37"/>
      <c r="B82" s="42">
        <v>24</v>
      </c>
      <c r="C82" s="37">
        <v>0.11655814649881435</v>
      </c>
      <c r="D82" s="37">
        <v>-8.7698349926788932E-2</v>
      </c>
      <c r="E82" s="37">
        <v>0</v>
      </c>
      <c r="F82" s="37">
        <v>0.11053216882008599</v>
      </c>
      <c r="G82" s="37">
        <v>-0.10486908494106162</v>
      </c>
      <c r="H82" s="37">
        <v>0</v>
      </c>
      <c r="I82" s="37">
        <v>1.1044666021613914E-2</v>
      </c>
      <c r="J82" s="37">
        <v>-4.3238516107205527E-2</v>
      </c>
      <c r="K82" s="37">
        <v>0</v>
      </c>
      <c r="L82" s="43">
        <v>0</v>
      </c>
      <c r="M82" s="37"/>
      <c r="N82" s="37"/>
      <c r="O82" s="42">
        <v>24</v>
      </c>
      <c r="P82" s="37">
        <v>0.15752850236580151</v>
      </c>
      <c r="Q82" s="37">
        <v>-6.8224088793234383E-2</v>
      </c>
      <c r="R82" s="37">
        <v>0</v>
      </c>
      <c r="S82" s="37">
        <v>0.13916424827874607</v>
      </c>
      <c r="T82" s="37">
        <v>-3.8100837896208439E-2</v>
      </c>
      <c r="U82" s="37">
        <v>0</v>
      </c>
      <c r="V82" s="37">
        <v>1.7845000897236929</v>
      </c>
      <c r="W82" s="37">
        <v>-3.4350098071465884E-3</v>
      </c>
      <c r="X82" s="37">
        <v>0</v>
      </c>
      <c r="Y82" s="43">
        <v>1</v>
      </c>
      <c r="Z82" s="37"/>
      <c r="AA82" s="37"/>
      <c r="AB82" s="37"/>
      <c r="AC82" s="37"/>
    </row>
    <row r="83" spans="1:29" x14ac:dyDescent="0.2">
      <c r="A83" s="37"/>
      <c r="B83" s="42">
        <v>24.25</v>
      </c>
      <c r="C83" s="37">
        <v>0.11442428787246506</v>
      </c>
      <c r="D83" s="37">
        <v>-8.7107408251334562E-2</v>
      </c>
      <c r="E83" s="37">
        <v>0</v>
      </c>
      <c r="F83" s="37">
        <v>0.10918036719018964</v>
      </c>
      <c r="G83" s="37">
        <v>-0.10443096436004096</v>
      </c>
      <c r="H83" s="37">
        <v>0</v>
      </c>
      <c r="I83" s="37">
        <v>1.0046780920141885E-2</v>
      </c>
      <c r="J83" s="37">
        <v>-4.3658741118615119E-2</v>
      </c>
      <c r="K83" s="37">
        <v>0</v>
      </c>
      <c r="L83" s="43">
        <v>0</v>
      </c>
      <c r="M83" s="37"/>
      <c r="N83" s="37"/>
      <c r="O83" s="42">
        <v>24.25</v>
      </c>
      <c r="P83" s="37">
        <v>0.15463604267768005</v>
      </c>
      <c r="Q83" s="37">
        <v>-6.8700938611578E-2</v>
      </c>
      <c r="R83" s="37">
        <v>0</v>
      </c>
      <c r="S83" s="37">
        <v>0.1376950255500855</v>
      </c>
      <c r="T83" s="37">
        <v>-3.8321861267704538E-2</v>
      </c>
      <c r="U83" s="37">
        <v>0</v>
      </c>
      <c r="V83" s="37">
        <v>1.6637718027097037</v>
      </c>
      <c r="W83" s="37">
        <v>-3.6036792483333802E-3</v>
      </c>
      <c r="X83" s="37">
        <v>0</v>
      </c>
      <c r="Y83" s="43">
        <v>1</v>
      </c>
      <c r="Z83" s="37"/>
      <c r="AA83" s="37"/>
      <c r="AB83" s="37"/>
      <c r="AC83" s="37"/>
    </row>
    <row r="84" spans="1:29" x14ac:dyDescent="0.2">
      <c r="A84" s="37"/>
      <c r="B84" s="42">
        <v>24.5</v>
      </c>
      <c r="C84" s="37">
        <v>0.11239250254459066</v>
      </c>
      <c r="D84" s="37">
        <v>-8.6296815115002978E-2</v>
      </c>
      <c r="E84" s="37">
        <v>0</v>
      </c>
      <c r="F84" s="37">
        <v>0.1078419717589636</v>
      </c>
      <c r="G84" s="37">
        <v>-0.10366598525093851</v>
      </c>
      <c r="H84" s="37">
        <v>0</v>
      </c>
      <c r="I84" s="37">
        <v>9.0873535744071532E-3</v>
      </c>
      <c r="J84" s="37">
        <v>-4.4077821303414311E-2</v>
      </c>
      <c r="K84" s="37">
        <v>0</v>
      </c>
      <c r="L84" s="43">
        <v>0</v>
      </c>
      <c r="M84" s="37"/>
      <c r="N84" s="37"/>
      <c r="O84" s="42">
        <v>24.5</v>
      </c>
      <c r="P84" s="37">
        <v>0.15191932322332136</v>
      </c>
      <c r="Q84" s="37">
        <v>-6.915087390938357E-2</v>
      </c>
      <c r="R84" s="37">
        <v>0</v>
      </c>
      <c r="S84" s="37">
        <v>0.13627056072956556</v>
      </c>
      <c r="T84" s="37">
        <v>-3.8527867345095501E-2</v>
      </c>
      <c r="U84" s="37">
        <v>0</v>
      </c>
      <c r="V84" s="37">
        <v>1.5493968425502089</v>
      </c>
      <c r="W84" s="37">
        <v>-3.7694732972937892E-3</v>
      </c>
      <c r="X84" s="37">
        <v>0</v>
      </c>
      <c r="Y84" s="43">
        <v>1</v>
      </c>
      <c r="Z84" s="37"/>
      <c r="AA84" s="37"/>
      <c r="AB84" s="37"/>
      <c r="AC84" s="37"/>
    </row>
    <row r="85" spans="1:29" x14ac:dyDescent="0.2">
      <c r="A85" s="37"/>
      <c r="B85" s="42">
        <v>24.75</v>
      </c>
      <c r="C85" s="37">
        <v>0.11045491847926137</v>
      </c>
      <c r="D85" s="37">
        <v>-8.5287352323047738E-2</v>
      </c>
      <c r="E85" s="37">
        <v>0</v>
      </c>
      <c r="F85" s="37">
        <v>0.1065180009730895</v>
      </c>
      <c r="G85" s="37">
        <v>-0.10259998945754401</v>
      </c>
      <c r="H85" s="37">
        <v>0</v>
      </c>
      <c r="I85" s="37">
        <v>8.1649306834234991E-3</v>
      </c>
      <c r="J85" s="37">
        <v>-4.4492934846287913E-2</v>
      </c>
      <c r="K85" s="37">
        <v>0</v>
      </c>
      <c r="L85" s="43">
        <v>0</v>
      </c>
      <c r="M85" s="37"/>
      <c r="N85" s="37"/>
      <c r="O85" s="42">
        <v>24.75</v>
      </c>
      <c r="P85" s="37">
        <v>0.14938482130140152</v>
      </c>
      <c r="Q85" s="37">
        <v>-6.9575082703531077E-2</v>
      </c>
      <c r="R85" s="37">
        <v>0</v>
      </c>
      <c r="S85" s="37">
        <v>0.13489616625129308</v>
      </c>
      <c r="T85" s="37">
        <v>-3.8719112921521859E-2</v>
      </c>
      <c r="U85" s="37">
        <v>0</v>
      </c>
      <c r="V85" s="37">
        <v>1.4415157667569787</v>
      </c>
      <c r="W85" s="37">
        <v>-3.9321776928782776E-3</v>
      </c>
      <c r="X85" s="37">
        <v>0</v>
      </c>
      <c r="Y85" s="43">
        <v>1</v>
      </c>
      <c r="Z85" s="37"/>
      <c r="AA85" s="37"/>
      <c r="AB85" s="37"/>
      <c r="AC85" s="37"/>
    </row>
    <row r="86" spans="1:29" x14ac:dyDescent="0.2">
      <c r="A86" s="37"/>
      <c r="B86" s="42">
        <v>25</v>
      </c>
      <c r="C86" s="37">
        <v>0.10860386305895808</v>
      </c>
      <c r="D86" s="37">
        <v>-8.4099010849433053E-2</v>
      </c>
      <c r="E86" s="37">
        <v>0</v>
      </c>
      <c r="F86" s="37">
        <v>0.10520938218065368</v>
      </c>
      <c r="G86" s="37">
        <v>-0.10125789211396219</v>
      </c>
      <c r="H86" s="37">
        <v>0</v>
      </c>
      <c r="I86" s="37">
        <v>7.2780647445318536E-3</v>
      </c>
      <c r="J86" s="37">
        <v>-4.4901414462313216E-2</v>
      </c>
      <c r="K86" s="37">
        <v>0</v>
      </c>
      <c r="L86" s="43">
        <v>0</v>
      </c>
      <c r="M86" s="37"/>
      <c r="N86" s="37"/>
      <c r="O86" s="42">
        <v>25</v>
      </c>
      <c r="P86" s="37">
        <v>0.14702343229569692</v>
      </c>
      <c r="Q86" s="37">
        <v>-6.99745199691586E-2</v>
      </c>
      <c r="R86" s="37">
        <v>0</v>
      </c>
      <c r="S86" s="37">
        <v>0.1335691571620945</v>
      </c>
      <c r="T86" s="37">
        <v>-3.8895678660094024E-2</v>
      </c>
      <c r="U86" s="37">
        <v>0</v>
      </c>
      <c r="V86" s="37">
        <v>1.3400505677505947</v>
      </c>
      <c r="W86" s="37">
        <v>-4.0915979250202225E-3</v>
      </c>
      <c r="X86" s="37">
        <v>0</v>
      </c>
      <c r="Y86" s="43">
        <v>1</v>
      </c>
      <c r="Z86" s="37"/>
      <c r="AA86" s="37"/>
      <c r="AB86" s="37"/>
      <c r="AC86" s="37"/>
    </row>
    <row r="87" spans="1:29" x14ac:dyDescent="0.2">
      <c r="A87" s="37"/>
      <c r="B87" s="42">
        <v>25.25</v>
      </c>
      <c r="C87" s="37">
        <v>0.10683205221500813</v>
      </c>
      <c r="D87" s="37">
        <v>-8.2750737882368863E-2</v>
      </c>
      <c r="E87" s="37">
        <v>0</v>
      </c>
      <c r="F87" s="37">
        <v>0.10391697837282088</v>
      </c>
      <c r="G87" s="37">
        <v>-9.9663344553892141E-2</v>
      </c>
      <c r="H87" s="37">
        <v>0</v>
      </c>
      <c r="I87" s="37">
        <v>6.4253683916186688E-3</v>
      </c>
      <c r="J87" s="37">
        <v>-4.5300753571879238E-2</v>
      </c>
      <c r="K87" s="37">
        <v>0</v>
      </c>
      <c r="L87" s="43">
        <v>0</v>
      </c>
      <c r="M87" s="37"/>
      <c r="N87" s="37"/>
      <c r="O87" s="42">
        <v>25.25</v>
      </c>
      <c r="P87" s="37">
        <v>0.14482418937387109</v>
      </c>
      <c r="Q87" s="37">
        <v>-7.0350074007146546E-2</v>
      </c>
      <c r="R87" s="37">
        <v>0</v>
      </c>
      <c r="S87" s="37">
        <v>0.13228581785306304</v>
      </c>
      <c r="T87" s="37">
        <v>-3.9057624582386374E-2</v>
      </c>
      <c r="U87" s="37">
        <v>0</v>
      </c>
      <c r="V87" s="37">
        <v>1.2448923567166332</v>
      </c>
      <c r="W87" s="37">
        <v>-4.2475537962349888E-3</v>
      </c>
      <c r="X87" s="37">
        <v>0</v>
      </c>
      <c r="Y87" s="43">
        <v>1</v>
      </c>
      <c r="Z87" s="37"/>
      <c r="AA87" s="37"/>
      <c r="AB87" s="37"/>
      <c r="AC87" s="37"/>
    </row>
    <row r="88" spans="1:29" x14ac:dyDescent="0.2">
      <c r="A88" s="37"/>
      <c r="B88" s="42">
        <v>25.5</v>
      </c>
      <c r="C88" s="37">
        <v>0.10513257430520007</v>
      </c>
      <c r="D88" s="37">
        <v>-8.1260486587458658E-2</v>
      </c>
      <c r="E88" s="37">
        <v>0</v>
      </c>
      <c r="F88" s="37">
        <v>0.10264159255310545</v>
      </c>
      <c r="G88" s="37">
        <v>-9.7838793045804007E-2</v>
      </c>
      <c r="H88" s="37">
        <v>0</v>
      </c>
      <c r="I88" s="37">
        <v>5.6055127630179058E-3</v>
      </c>
      <c r="J88" s="37">
        <v>-4.5688597421896127E-2</v>
      </c>
      <c r="K88" s="37">
        <v>0</v>
      </c>
      <c r="L88" s="43">
        <v>0</v>
      </c>
      <c r="M88" s="37"/>
      <c r="N88" s="37"/>
      <c r="O88" s="42">
        <v>25.5</v>
      </c>
      <c r="P88" s="37">
        <v>0.14277679288337275</v>
      </c>
      <c r="Q88" s="37">
        <v>-7.0702598865818977E-2</v>
      </c>
      <c r="R88" s="37">
        <v>0</v>
      </c>
      <c r="S88" s="37">
        <v>0.13104268993847512</v>
      </c>
      <c r="T88" s="37">
        <v>-3.9205018532819658E-2</v>
      </c>
      <c r="U88" s="37">
        <v>0</v>
      </c>
      <c r="V88" s="37">
        <v>1.1559362588252213</v>
      </c>
      <c r="W88" s="37">
        <v>-4.3998777595592869E-3</v>
      </c>
      <c r="X88" s="37">
        <v>0</v>
      </c>
      <c r="Y88" s="43">
        <v>1</v>
      </c>
      <c r="Z88" s="37"/>
      <c r="AA88" s="37"/>
      <c r="AB88" s="37"/>
      <c r="AC88" s="37"/>
    </row>
    <row r="89" spans="1:29" x14ac:dyDescent="0.2">
      <c r="A89" s="37"/>
      <c r="B89" s="42">
        <v>25.75</v>
      </c>
      <c r="C89" s="37">
        <v>0.10349886972703892</v>
      </c>
      <c r="D89" s="37">
        <v>-7.9645270613513119E-2</v>
      </c>
      <c r="E89" s="37">
        <v>0</v>
      </c>
      <c r="F89" s="37">
        <v>0.10138397126954679</v>
      </c>
      <c r="G89" s="37">
        <v>-9.5805544131832399E-2</v>
      </c>
      <c r="H89" s="37">
        <v>0</v>
      </c>
      <c r="I89" s="37">
        <v>4.8172245336894903E-3</v>
      </c>
      <c r="J89" s="37">
        <v>-4.6062734368614411E-2</v>
      </c>
      <c r="K89" s="37">
        <v>0</v>
      </c>
      <c r="L89" s="43">
        <v>0</v>
      </c>
      <c r="M89" s="37"/>
      <c r="N89" s="37"/>
      <c r="O89" s="42">
        <v>25.75</v>
      </c>
      <c r="P89" s="37">
        <v>0.14087138380978104</v>
      </c>
      <c r="Q89" s="37">
        <v>-7.1032913685540766E-2</v>
      </c>
      <c r="R89" s="37">
        <v>0</v>
      </c>
      <c r="S89" s="37">
        <v>0.12983646136725824</v>
      </c>
      <c r="T89" s="37">
        <v>-3.9337933377320056E-2</v>
      </c>
      <c r="U89" s="37">
        <v>0</v>
      </c>
      <c r="V89" s="37">
        <v>1.0730786617530583</v>
      </c>
      <c r="W89" s="37">
        <v>-4.548414225387043E-3</v>
      </c>
      <c r="X89" s="37">
        <v>0</v>
      </c>
      <c r="Y89" s="43">
        <v>1</v>
      </c>
      <c r="Z89" s="37"/>
      <c r="AA89" s="37"/>
      <c r="AB89" s="37"/>
      <c r="AC89" s="37"/>
    </row>
    <row r="90" spans="1:29" x14ac:dyDescent="0.2">
      <c r="A90" s="37"/>
      <c r="B90" s="42">
        <v>26</v>
      </c>
      <c r="C90" s="37">
        <v>0.1019247121919804</v>
      </c>
      <c r="D90" s="37">
        <v>-7.7921214654841808E-2</v>
      </c>
      <c r="E90" s="37">
        <v>0</v>
      </c>
      <c r="F90" s="37">
        <v>0.10014480796862379</v>
      </c>
      <c r="G90" s="37">
        <v>-9.358382519693631E-2</v>
      </c>
      <c r="H90" s="37">
        <v>0</v>
      </c>
      <c r="I90" s="37">
        <v>4.0592832349624075E-3</v>
      </c>
      <c r="J90" s="37">
        <v>-4.6421087733685695E-2</v>
      </c>
      <c r="K90" s="37">
        <v>0</v>
      </c>
      <c r="L90" s="43">
        <v>0</v>
      </c>
      <c r="M90" s="37"/>
      <c r="N90" s="37"/>
      <c r="O90" s="42">
        <v>26</v>
      </c>
      <c r="P90" s="37">
        <v>0.13909859819023573</v>
      </c>
      <c r="Q90" s="37">
        <v>-7.1341805277382431E-2</v>
      </c>
      <c r="R90" s="37">
        <v>0</v>
      </c>
      <c r="S90" s="37">
        <v>0.12866399787099958</v>
      </c>
      <c r="T90" s="37">
        <v>-3.9456447409730089E-2</v>
      </c>
      <c r="U90" s="37">
        <v>0</v>
      </c>
      <c r="V90" s="37">
        <v>0.99621827680648778</v>
      </c>
      <c r="W90" s="37">
        <v>-4.6930188228768155E-3</v>
      </c>
      <c r="X90" s="37">
        <v>0</v>
      </c>
      <c r="Y90" s="43">
        <v>1</v>
      </c>
      <c r="Z90" s="37"/>
      <c r="AA90" s="37"/>
      <c r="AB90" s="37"/>
      <c r="AC90" s="37"/>
    </row>
    <row r="91" spans="1:29" x14ac:dyDescent="0.2">
      <c r="A91" s="37"/>
      <c r="B91" s="42">
        <v>26.25</v>
      </c>
      <c r="C91" s="37">
        <v>0.10040419103248865</v>
      </c>
      <c r="D91" s="37">
        <v>-7.610360210725009E-2</v>
      </c>
      <c r="E91" s="37">
        <v>0</v>
      </c>
      <c r="F91" s="37">
        <v>9.89247461293985E-2</v>
      </c>
      <c r="G91" s="37">
        <v>-9.1192841595350238E-2</v>
      </c>
      <c r="H91" s="37">
        <v>0</v>
      </c>
      <c r="I91" s="37">
        <v>3.3305187022829585E-3</v>
      </c>
      <c r="J91" s="37">
        <v>-4.6761708157590398E-2</v>
      </c>
      <c r="K91" s="37">
        <v>0</v>
      </c>
      <c r="L91" s="43">
        <v>0</v>
      </c>
      <c r="M91" s="37"/>
      <c r="N91" s="37"/>
      <c r="O91" s="42">
        <v>26.25</v>
      </c>
      <c r="P91" s="37">
        <v>0.13744950770551689</v>
      </c>
      <c r="Q91" s="37">
        <v>-7.1630029220923319E-2</v>
      </c>
      <c r="R91" s="37">
        <v>0</v>
      </c>
      <c r="S91" s="37">
        <v>0.12752231643172429</v>
      </c>
      <c r="T91" s="37">
        <v>-3.9560643481547864E-2</v>
      </c>
      <c r="U91" s="37">
        <v>0</v>
      </c>
      <c r="V91" s="37">
        <v>0.92525562504413017</v>
      </c>
      <c r="W91" s="37">
        <v>-4.8335577437483707E-3</v>
      </c>
      <c r="X91" s="37">
        <v>0</v>
      </c>
      <c r="Y91" s="43">
        <v>1</v>
      </c>
      <c r="Z91" s="37"/>
      <c r="AA91" s="37"/>
      <c r="AB91" s="37"/>
      <c r="AC91" s="37"/>
    </row>
    <row r="92" spans="1:29" x14ac:dyDescent="0.2">
      <c r="A92" s="37"/>
      <c r="B92" s="42">
        <v>26.5</v>
      </c>
      <c r="C92" s="37">
        <v>9.8931694564981854E-2</v>
      </c>
      <c r="D92" s="37">
        <v>-7.4206919876365962E-2</v>
      </c>
      <c r="E92" s="37">
        <v>0</v>
      </c>
      <c r="F92" s="37">
        <v>9.7724382203075777E-2</v>
      </c>
      <c r="G92" s="37">
        <v>-8.8650830385940349E-2</v>
      </c>
      <c r="H92" s="37">
        <v>0</v>
      </c>
      <c r="I92" s="37">
        <v>2.6298086678773203E-3</v>
      </c>
      <c r="J92" s="37">
        <v>-4.7082766423297784E-2</v>
      </c>
      <c r="K92" s="37">
        <v>0</v>
      </c>
      <c r="L92" s="43">
        <v>0</v>
      </c>
      <c r="M92" s="37"/>
      <c r="N92" s="37"/>
      <c r="O92" s="42">
        <v>26.5</v>
      </c>
      <c r="P92" s="37">
        <v>0.13591561040824196</v>
      </c>
      <c r="Q92" s="37">
        <v>-7.1898311574273066E-2</v>
      </c>
      <c r="R92" s="37">
        <v>0</v>
      </c>
      <c r="S92" s="37">
        <v>0.1264085840025615</v>
      </c>
      <c r="T92" s="37">
        <v>-3.9650608757378247E-2</v>
      </c>
      <c r="U92" s="37">
        <v>0</v>
      </c>
      <c r="V92" s="37">
        <v>0.86009318850051386</v>
      </c>
      <c r="W92" s="37">
        <v>-4.9699071208686441E-3</v>
      </c>
      <c r="X92" s="37">
        <v>0</v>
      </c>
      <c r="Y92" s="43">
        <v>1</v>
      </c>
      <c r="Z92" s="37"/>
      <c r="AA92" s="37"/>
      <c r="AB92" s="37"/>
      <c r="AC92" s="37"/>
    </row>
    <row r="93" spans="1:29" x14ac:dyDescent="0.2">
      <c r="A93" s="37"/>
      <c r="B93" s="42">
        <v>26.75</v>
      </c>
      <c r="C93" s="37">
        <v>9.7501894429447233E-2</v>
      </c>
      <c r="D93" s="37">
        <v>-7.2244900539354617E-2</v>
      </c>
      <c r="E93" s="37">
        <v>0</v>
      </c>
      <c r="F93" s="37">
        <v>9.6544268369669339E-2</v>
      </c>
      <c r="G93" s="37">
        <v>-8.5975110916708175E-2</v>
      </c>
      <c r="H93" s="37">
        <v>0</v>
      </c>
      <c r="I93" s="37">
        <v>1.9560764867501135E-3</v>
      </c>
      <c r="J93" s="37">
        <v>-4.7382546716145058E-2</v>
      </c>
      <c r="K93" s="37">
        <v>0</v>
      </c>
      <c r="L93" s="43">
        <v>0</v>
      </c>
      <c r="M93" s="37"/>
      <c r="N93" s="37"/>
      <c r="O93" s="42">
        <v>26.75</v>
      </c>
      <c r="P93" s="37">
        <v>0.13448880679804631</v>
      </c>
      <c r="Q93" s="37">
        <v>-7.2147350072015115E-2</v>
      </c>
      <c r="R93" s="37">
        <v>0</v>
      </c>
      <c r="S93" s="37">
        <v>0.12532010856733322</v>
      </c>
      <c r="T93" s="37">
        <v>-3.9726434238462893E-2</v>
      </c>
      <c r="U93" s="37">
        <v>0</v>
      </c>
      <c r="V93" s="37">
        <v>0.80063534248613166</v>
      </c>
      <c r="W93" s="37">
        <v>-5.1019524314744602E-3</v>
      </c>
      <c r="X93" s="37">
        <v>0</v>
      </c>
      <c r="Y93" s="43">
        <v>1</v>
      </c>
      <c r="Z93" s="37"/>
      <c r="AA93" s="37"/>
      <c r="AB93" s="37"/>
      <c r="AC93" s="37"/>
    </row>
    <row r="94" spans="1:29" x14ac:dyDescent="0.2">
      <c r="A94" s="37"/>
      <c r="B94" s="42">
        <v>27</v>
      </c>
      <c r="C94" s="37">
        <v>9.610973083942298E-2</v>
      </c>
      <c r="D94" s="37">
        <v>-7.0230562030458632E-2</v>
      </c>
      <c r="E94" s="37">
        <v>0</v>
      </c>
      <c r="F94" s="37">
        <v>9.5384915122457059E-2</v>
      </c>
      <c r="G94" s="37">
        <v>-8.3182132460778213E-2</v>
      </c>
      <c r="H94" s="37">
        <v>0</v>
      </c>
      <c r="I94" s="37">
        <v>1.3082889872446657E-3</v>
      </c>
      <c r="J94" s="37">
        <v>-4.7659440287386001E-2</v>
      </c>
      <c r="K94" s="37">
        <v>0</v>
      </c>
      <c r="L94" s="43">
        <v>0</v>
      </c>
      <c r="M94" s="37"/>
      <c r="N94" s="37"/>
      <c r="O94" s="42">
        <v>27</v>
      </c>
      <c r="P94" s="37">
        <v>0.13316137947896323</v>
      </c>
      <c r="Q94" s="37">
        <v>-7.2377815494284015E-2</v>
      </c>
      <c r="R94" s="37">
        <v>0</v>
      </c>
      <c r="S94" s="37">
        <v>0.12425433186871082</v>
      </c>
      <c r="T94" s="37">
        <v>-3.9788214415496626E-2</v>
      </c>
      <c r="U94" s="37">
        <v>0</v>
      </c>
      <c r="V94" s="37">
        <v>0.74678832040886789</v>
      </c>
      <c r="W94" s="37">
        <v>-5.2295879534690268E-3</v>
      </c>
      <c r="X94" s="37">
        <v>0</v>
      </c>
      <c r="Y94" s="43">
        <v>1</v>
      </c>
      <c r="Z94" s="37"/>
      <c r="AA94" s="37"/>
      <c r="AB94" s="37"/>
      <c r="AC94" s="37"/>
    </row>
    <row r="95" spans="1:29" x14ac:dyDescent="0.2">
      <c r="A95" s="37"/>
      <c r="B95" s="42">
        <v>27.25</v>
      </c>
      <c r="C95" s="37">
        <v>9.4750398700638172E-2</v>
      </c>
      <c r="D95" s="37">
        <v>-6.8176245022021575E-2</v>
      </c>
      <c r="E95" s="37">
        <v>0</v>
      </c>
      <c r="F95" s="37">
        <v>9.4246793694287234E-2</v>
      </c>
      <c r="G95" s="37">
        <v>-8.0287519119183859E-2</v>
      </c>
      <c r="H95" s="37">
        <v>0</v>
      </c>
      <c r="I95" s="37">
        <v>6.8545443996281818E-4</v>
      </c>
      <c r="J95" s="37">
        <v>-4.7911939511687596E-2</v>
      </c>
      <c r="K95" s="37">
        <v>0</v>
      </c>
      <c r="L95" s="43">
        <v>0</v>
      </c>
      <c r="M95" s="37"/>
      <c r="N95" s="37"/>
      <c r="O95" s="42">
        <v>27.25</v>
      </c>
      <c r="P95" s="37">
        <v>0.13192597394616001</v>
      </c>
      <c r="Q95" s="37">
        <v>-7.2590352910717471E-2</v>
      </c>
      <c r="R95" s="37">
        <v>0</v>
      </c>
      <c r="S95" s="37">
        <v>0.12320882253375132</v>
      </c>
      <c r="T95" s="37">
        <v>-3.9836046929361935E-2</v>
      </c>
      <c r="U95" s="37">
        <v>0</v>
      </c>
      <c r="V95" s="37">
        <v>0.69846017809153693</v>
      </c>
      <c r="W95" s="37">
        <v>-5.3527162510447895E-3</v>
      </c>
      <c r="X95" s="37">
        <v>0</v>
      </c>
      <c r="Y95" s="43">
        <v>1</v>
      </c>
      <c r="Z95" s="37"/>
      <c r="AA95" s="37"/>
      <c r="AB95" s="37"/>
      <c r="AC95" s="37"/>
    </row>
    <row r="96" spans="1:29" x14ac:dyDescent="0.2">
      <c r="A96" s="37"/>
      <c r="B96" s="42">
        <v>27.5</v>
      </c>
      <c r="C96" s="37">
        <v>9.3419334498126005E-2</v>
      </c>
      <c r="D96" s="37">
        <v>-6.6093648144109896E-2</v>
      </c>
      <c r="E96" s="37">
        <v>0</v>
      </c>
      <c r="F96" s="37">
        <v>9.3130338344717956E-2</v>
      </c>
      <c r="G96" s="37">
        <v>-7.7306112107190739E-2</v>
      </c>
      <c r="H96" s="37">
        <v>0</v>
      </c>
      <c r="I96" s="37">
        <v>8.6620636048806432E-5</v>
      </c>
      <c r="J96" s="37">
        <v>-4.813863227609394E-2</v>
      </c>
      <c r="K96" s="37">
        <v>0</v>
      </c>
      <c r="L96" s="43">
        <v>0</v>
      </c>
      <c r="M96" s="37"/>
      <c r="N96" s="37"/>
      <c r="O96" s="42">
        <v>27.5</v>
      </c>
      <c r="P96" s="37">
        <v>0.13077558043988979</v>
      </c>
      <c r="Q96" s="37">
        <v>-7.2785582830477313E-2</v>
      </c>
      <c r="R96" s="37">
        <v>0</v>
      </c>
      <c r="S96" s="37">
        <v>0.12218126957950659</v>
      </c>
      <c r="T96" s="37">
        <v>-3.9870032246979381E-2</v>
      </c>
      <c r="U96" s="37">
        <v>0</v>
      </c>
      <c r="V96" s="37">
        <v>0.65556075793261925</v>
      </c>
      <c r="W96" s="37">
        <v>-5.4712476895105028E-3</v>
      </c>
      <c r="X96" s="37">
        <v>0</v>
      </c>
      <c r="Y96" s="43">
        <v>1</v>
      </c>
      <c r="Z96" s="37"/>
      <c r="AA96" s="37"/>
      <c r="AB96" s="37"/>
      <c r="AC96" s="37"/>
    </row>
    <row r="97" spans="1:29" x14ac:dyDescent="0.2">
      <c r="A97" s="37"/>
      <c r="B97" s="42">
        <v>27.75</v>
      </c>
      <c r="C97" s="37">
        <v>9.2112204030025069E-2</v>
      </c>
      <c r="D97" s="37">
        <v>-6.3993861148917919E-2</v>
      </c>
      <c r="E97" s="37">
        <v>0</v>
      </c>
      <c r="F97" s="37">
        <v>9.2035948443548676E-2</v>
      </c>
      <c r="G97" s="37">
        <v>-7.4252009783307038E-2</v>
      </c>
      <c r="H97" s="37">
        <v>0</v>
      </c>
      <c r="I97" s="37">
        <v>-4.891269348554772E-4</v>
      </c>
      <c r="J97" s="37">
        <v>-4.8338196761537056E-2</v>
      </c>
      <c r="K97" s="37">
        <v>0</v>
      </c>
      <c r="L97" s="43">
        <v>0</v>
      </c>
      <c r="M97" s="37"/>
      <c r="N97" s="37"/>
      <c r="O97" s="42">
        <v>27.75</v>
      </c>
      <c r="P97" s="37">
        <v>0.12970351681857117</v>
      </c>
      <c r="Q97" s="37">
        <v>-7.2964102289770238E-2</v>
      </c>
      <c r="R97" s="37">
        <v>0</v>
      </c>
      <c r="S97" s="37">
        <v>0.12116947628708097</v>
      </c>
      <c r="T97" s="37">
        <v>-3.9890273359547201E-2</v>
      </c>
      <c r="U97" s="37">
        <v>0</v>
      </c>
      <c r="V97" s="37">
        <v>0.6180016535265338</v>
      </c>
      <c r="W97" s="37">
        <v>-5.5850999792837266E-3</v>
      </c>
      <c r="X97" s="37">
        <v>0</v>
      </c>
      <c r="Y97" s="43">
        <v>1</v>
      </c>
      <c r="Z97" s="37"/>
      <c r="AA97" s="37"/>
      <c r="AB97" s="37"/>
      <c r="AC97" s="37"/>
    </row>
    <row r="98" spans="1:29" x14ac:dyDescent="0.2">
      <c r="A98" s="37"/>
      <c r="B98" s="42">
        <v>28</v>
      </c>
      <c r="C98" s="37">
        <v>9.0824890314292972E-2</v>
      </c>
      <c r="D98" s="37">
        <v>-6.1887396419372465E-2</v>
      </c>
      <c r="E98" s="37">
        <v>0</v>
      </c>
      <c r="F98" s="37">
        <v>9.0963990818623941E-2</v>
      </c>
      <c r="G98" s="37">
        <v>-7.1138604611165501E-2</v>
      </c>
      <c r="H98" s="37">
        <v>0</v>
      </c>
      <c r="I98" s="37">
        <v>-1.0426667847189819E-3</v>
      </c>
      <c r="J98" s="37">
        <v>-4.8509396235592916E-2</v>
      </c>
      <c r="K98" s="37">
        <v>0</v>
      </c>
      <c r="L98" s="43">
        <v>0</v>
      </c>
      <c r="M98" s="37"/>
      <c r="N98" s="37"/>
      <c r="O98" s="42">
        <v>28</v>
      </c>
      <c r="P98" s="37">
        <v>0.12870341238251193</v>
      </c>
      <c r="Q98" s="37">
        <v>-7.3126485894316584E-2</v>
      </c>
      <c r="R98" s="37">
        <v>0</v>
      </c>
      <c r="S98" s="37">
        <v>0.12017135442754778</v>
      </c>
      <c r="T98" s="37">
        <v>-3.9896875509035645E-2</v>
      </c>
      <c r="U98" s="37">
        <v>0</v>
      </c>
      <c r="V98" s="37">
        <v>0.58569617305052191</v>
      </c>
      <c r="W98" s="37">
        <v>-5.6941977492625875E-3</v>
      </c>
      <c r="X98" s="37">
        <v>0</v>
      </c>
      <c r="Y98" s="43">
        <v>1</v>
      </c>
      <c r="Z98" s="37"/>
      <c r="AA98" s="37"/>
      <c r="AB98" s="37"/>
      <c r="AC98" s="37"/>
    </row>
    <row r="99" spans="1:29" x14ac:dyDescent="0.2">
      <c r="A99" s="37"/>
      <c r="B99" s="42">
        <v>28.25</v>
      </c>
      <c r="C99" s="37">
        <v>8.9553553591301238E-2</v>
      </c>
      <c r="D99" s="37">
        <v>-5.9784187281733292E-2</v>
      </c>
      <c r="E99" s="37">
        <v>0</v>
      </c>
      <c r="F99" s="37">
        <v>8.9914748986071658E-2</v>
      </c>
      <c r="G99" s="37">
        <v>-6.7978728236545383E-2</v>
      </c>
      <c r="H99" s="37">
        <v>0</v>
      </c>
      <c r="I99" s="37">
        <v>-1.574846400205665E-3</v>
      </c>
      <c r="J99" s="37">
        <v>-4.8651114923774053E-2</v>
      </c>
      <c r="K99" s="37">
        <v>0</v>
      </c>
      <c r="L99" s="43">
        <v>0</v>
      </c>
      <c r="M99" s="37"/>
      <c r="N99" s="37"/>
      <c r="O99" s="42">
        <v>28.25</v>
      </c>
      <c r="P99" s="37">
        <v>0.12776918918409308</v>
      </c>
      <c r="Q99" s="37">
        <v>-7.3273285208631744E-2</v>
      </c>
      <c r="R99" s="37">
        <v>0</v>
      </c>
      <c r="S99" s="37">
        <v>0.11918491808153675</v>
      </c>
      <c r="T99" s="37">
        <v>-3.988994585897121E-2</v>
      </c>
      <c r="U99" s="37">
        <v>0</v>
      </c>
      <c r="V99" s="37">
        <v>0.55855896168409913</v>
      </c>
      <c r="W99" s="37">
        <v>-5.7984721879728723E-3</v>
      </c>
      <c r="X99" s="37">
        <v>0</v>
      </c>
      <c r="Y99" s="43">
        <v>1</v>
      </c>
      <c r="Z99" s="37"/>
      <c r="AA99" s="37"/>
      <c r="AB99" s="37"/>
      <c r="AC99" s="37"/>
    </row>
    <row r="100" spans="1:29" x14ac:dyDescent="0.2">
      <c r="A100" s="37"/>
      <c r="B100" s="42">
        <v>28.5</v>
      </c>
      <c r="C100" s="37">
        <v>8.8295795112955489E-2</v>
      </c>
      <c r="D100" s="37">
        <v>-5.7693099734987818E-2</v>
      </c>
      <c r="E100" s="37">
        <v>0</v>
      </c>
      <c r="F100" s="37">
        <v>8.88875541909524E-2</v>
      </c>
      <c r="G100" s="37">
        <v>-6.4786496645130587E-2</v>
      </c>
      <c r="H100" s="37">
        <v>0</v>
      </c>
      <c r="I100" s="37">
        <v>-2.0865390390092386E-3</v>
      </c>
      <c r="J100" s="37">
        <v>-4.8763024172012503E-2</v>
      </c>
      <c r="K100" s="37">
        <v>0</v>
      </c>
      <c r="L100" s="43">
        <v>0</v>
      </c>
      <c r="M100" s="37"/>
      <c r="N100" s="37"/>
      <c r="O100" s="42">
        <v>28.5</v>
      </c>
      <c r="P100" s="37">
        <v>0.12689506983056376</v>
      </c>
      <c r="Q100" s="37">
        <v>-7.3405040119835618E-2</v>
      </c>
      <c r="R100" s="37">
        <v>0</v>
      </c>
      <c r="S100" s="37">
        <v>0.11820828325602939</v>
      </c>
      <c r="T100" s="37">
        <v>-3.9869593748516508E-2</v>
      </c>
      <c r="U100" s="37">
        <v>0</v>
      </c>
      <c r="V100" s="37">
        <v>0.53650819439414477</v>
      </c>
      <c r="W100" s="37">
        <v>-5.8978603899609711E-3</v>
      </c>
      <c r="X100" s="37">
        <v>0</v>
      </c>
      <c r="Y100" s="43">
        <v>1</v>
      </c>
      <c r="Z100" s="37"/>
      <c r="AA100" s="37"/>
      <c r="AB100" s="37"/>
      <c r="AC100" s="37"/>
    </row>
    <row r="101" spans="1:29" x14ac:dyDescent="0.2">
      <c r="A101" s="37"/>
      <c r="B101" s="42">
        <v>28.75</v>
      </c>
      <c r="C101" s="37">
        <v>8.7050191311428549E-2</v>
      </c>
      <c r="D101" s="37">
        <v>-5.5622159227216361E-2</v>
      </c>
      <c r="E101" s="37">
        <v>0</v>
      </c>
      <c r="F101" s="37">
        <v>8.7881125253044701E-2</v>
      </c>
      <c r="G101" s="37">
        <v>-6.157663827097215E-2</v>
      </c>
      <c r="H101" s="37">
        <v>0</v>
      </c>
      <c r="I101" s="37">
        <v>-2.5786237373415233E-3</v>
      </c>
      <c r="J101" s="37">
        <v>-4.8845317867378668E-2</v>
      </c>
      <c r="K101" s="37">
        <v>0</v>
      </c>
      <c r="L101" s="43">
        <v>0</v>
      </c>
      <c r="M101" s="37"/>
      <c r="N101" s="37"/>
      <c r="O101" s="42">
        <v>28.75</v>
      </c>
      <c r="P101" s="37">
        <v>0.12607506475920793</v>
      </c>
      <c r="Q101" s="37">
        <v>-7.3522045473533915E-2</v>
      </c>
      <c r="R101" s="37">
        <v>0</v>
      </c>
      <c r="S101" s="37">
        <v>0.1172395559595607</v>
      </c>
      <c r="T101" s="37">
        <v>-3.9835919323903735E-2</v>
      </c>
      <c r="U101" s="37">
        <v>0</v>
      </c>
      <c r="V101" s="37">
        <v>0.51941557677895389</v>
      </c>
      <c r="W101" s="37">
        <v>-5.9923111575711438E-3</v>
      </c>
      <c r="X101" s="37">
        <v>0</v>
      </c>
      <c r="Y101" s="43">
        <v>1</v>
      </c>
      <c r="Z101" s="37"/>
      <c r="AA101" s="37"/>
      <c r="AB101" s="37"/>
      <c r="AC101" s="37"/>
    </row>
    <row r="102" spans="1:29" x14ac:dyDescent="0.2">
      <c r="A102" s="37"/>
      <c r="B102" s="42">
        <v>29</v>
      </c>
      <c r="C102" s="37">
        <v>8.5815451949248001E-2</v>
      </c>
      <c r="D102" s="37">
        <v>-5.357894153337428E-2</v>
      </c>
      <c r="E102" s="37">
        <v>0</v>
      </c>
      <c r="F102" s="37">
        <v>8.6894187589214411E-2</v>
      </c>
      <c r="G102" s="37">
        <v>-5.8363239373120823E-2</v>
      </c>
      <c r="H102" s="37">
        <v>0</v>
      </c>
      <c r="I102" s="37">
        <v>-3.0519475193173662E-3</v>
      </c>
      <c r="J102" s="37">
        <v>-4.8898233061796414E-2</v>
      </c>
      <c r="K102" s="37">
        <v>0</v>
      </c>
      <c r="L102" s="43">
        <v>0</v>
      </c>
      <c r="M102" s="37"/>
      <c r="N102" s="37"/>
      <c r="O102" s="42">
        <v>29</v>
      </c>
      <c r="P102" s="37">
        <v>0.12530150508202809</v>
      </c>
      <c r="Q102" s="37">
        <v>-7.3623669270184156E-2</v>
      </c>
      <c r="R102" s="37">
        <v>0</v>
      </c>
      <c r="S102" s="37">
        <v>0.11627651560592867</v>
      </c>
      <c r="T102" s="37">
        <v>-3.9788980816528596E-2</v>
      </c>
      <c r="U102" s="37">
        <v>0</v>
      </c>
      <c r="V102" s="37">
        <v>0.50696072582545071</v>
      </c>
      <c r="W102" s="37">
        <v>-6.08180259881691E-3</v>
      </c>
      <c r="X102" s="37">
        <v>0</v>
      </c>
      <c r="Y102" s="43">
        <v>1</v>
      </c>
      <c r="Z102" s="37"/>
      <c r="AA102" s="37"/>
      <c r="AB102" s="37"/>
      <c r="AC102" s="37"/>
    </row>
    <row r="103" spans="1:29" x14ac:dyDescent="0.2">
      <c r="A103" s="37"/>
      <c r="B103" s="42">
        <v>29.25</v>
      </c>
      <c r="C103" s="37">
        <v>8.4590337064563315E-2</v>
      </c>
      <c r="D103" s="37">
        <v>-5.1570628922545048E-2</v>
      </c>
      <c r="E103" s="37">
        <v>0</v>
      </c>
      <c r="F103" s="37">
        <v>8.5925529803878575E-2</v>
      </c>
      <c r="G103" s="37">
        <v>-5.5159657727636535E-2</v>
      </c>
      <c r="H103" s="37">
        <v>0</v>
      </c>
      <c r="I103" s="37">
        <v>-3.5073232178781666E-3</v>
      </c>
      <c r="J103" s="37">
        <v>-4.892200386605472E-2</v>
      </c>
      <c r="K103" s="37">
        <v>0</v>
      </c>
      <c r="L103" s="43">
        <v>0</v>
      </c>
      <c r="M103" s="37"/>
      <c r="N103" s="37"/>
      <c r="O103" s="42">
        <v>29.25</v>
      </c>
      <c r="P103" s="37">
        <v>0.12456649959259813</v>
      </c>
      <c r="Q103" s="37">
        <v>-7.3709043141243491E-2</v>
      </c>
      <c r="R103" s="37">
        <v>0</v>
      </c>
      <c r="S103" s="37">
        <v>0.11531692588017073</v>
      </c>
      <c r="T103" s="37">
        <v>-3.9728827204824402E-2</v>
      </c>
      <c r="U103" s="37">
        <v>0</v>
      </c>
      <c r="V103" s="37">
        <v>0.49877822197230159</v>
      </c>
      <c r="W103" s="37">
        <v>-6.1663236951869718E-3</v>
      </c>
      <c r="X103" s="37">
        <v>0</v>
      </c>
      <c r="Y103" s="43">
        <v>1</v>
      </c>
      <c r="Z103" s="37"/>
      <c r="AA103" s="37"/>
      <c r="AB103" s="37"/>
      <c r="AC103" s="37"/>
    </row>
    <row r="104" spans="1:29" x14ac:dyDescent="0.2">
      <c r="A104" s="37"/>
      <c r="B104" s="42">
        <v>29.5</v>
      </c>
      <c r="C104" s="37">
        <v>8.3373665169284905E-2</v>
      </c>
      <c r="D104" s="37">
        <v>-4.9604025111193106E-2</v>
      </c>
      <c r="E104" s="37">
        <v>0</v>
      </c>
      <c r="F104" s="37">
        <v>8.497399285230145E-2</v>
      </c>
      <c r="G104" s="37">
        <v>-5.1978574847602488E-2</v>
      </c>
      <c r="H104" s="37">
        <v>0</v>
      </c>
      <c r="I104" s="37">
        <v>-3.9455315032874694E-3</v>
      </c>
      <c r="J104" s="37">
        <v>-4.8916867382388318E-2</v>
      </c>
      <c r="K104" s="37">
        <v>0</v>
      </c>
      <c r="L104" s="43">
        <v>0</v>
      </c>
      <c r="M104" s="37"/>
      <c r="N104" s="37"/>
      <c r="O104" s="42">
        <v>29.5</v>
      </c>
      <c r="P104" s="37">
        <v>0.12386253934785962</v>
      </c>
      <c r="Q104" s="37">
        <v>-7.3777352324576828E-2</v>
      </c>
      <c r="R104" s="37">
        <v>0</v>
      </c>
      <c r="S104" s="37">
        <v>0.11435866281047957</v>
      </c>
      <c r="T104" s="37">
        <v>-3.9655511808583288E-2</v>
      </c>
      <c r="U104" s="37">
        <v>0</v>
      </c>
      <c r="V104" s="37">
        <v>0.49451926066939222</v>
      </c>
      <c r="W104" s="37">
        <v>-6.2458664054521884E-3</v>
      </c>
      <c r="X104" s="37">
        <v>0</v>
      </c>
      <c r="Y104" s="43">
        <v>1</v>
      </c>
      <c r="Z104" s="37"/>
      <c r="AA104" s="37"/>
      <c r="AB104" s="37"/>
      <c r="AC104" s="37"/>
    </row>
    <row r="105" spans="1:29" x14ac:dyDescent="0.2">
      <c r="A105" s="37"/>
      <c r="B105" s="42">
        <v>29.75</v>
      </c>
      <c r="C105" s="37">
        <v>8.216431035690519E-2</v>
      </c>
      <c r="D105" s="37">
        <v>-4.7685574102855011E-2</v>
      </c>
      <c r="E105" s="37">
        <v>0</v>
      </c>
      <c r="F105" s="37">
        <v>8.4038467697345354E-2</v>
      </c>
      <c r="G105" s="37">
        <v>-4.8832028956653062E-2</v>
      </c>
      <c r="H105" s="37">
        <v>0</v>
      </c>
      <c r="I105" s="37">
        <v>-4.3673223030751274E-3</v>
      </c>
      <c r="J105" s="37">
        <v>-4.8883063253989611E-2</v>
      </c>
      <c r="K105" s="37">
        <v>0</v>
      </c>
      <c r="L105" s="43">
        <v>0</v>
      </c>
      <c r="M105" s="37"/>
      <c r="N105" s="37"/>
      <c r="O105" s="42">
        <v>29.75</v>
      </c>
      <c r="P105" s="37">
        <v>0.12318247602462407</v>
      </c>
      <c r="Q105" s="37">
        <v>-7.3827831397130783E-2</v>
      </c>
      <c r="R105" s="37">
        <v>0</v>
      </c>
      <c r="S105" s="37">
        <v>0.11339970860089643</v>
      </c>
      <c r="T105" s="37">
        <v>-3.9569091901484832E-2</v>
      </c>
      <c r="U105" s="37">
        <v>0</v>
      </c>
      <c r="V105" s="37">
        <v>0.49385054714834098</v>
      </c>
      <c r="W105" s="37">
        <v>-6.3204255221787006E-3</v>
      </c>
      <c r="X105" s="37">
        <v>0</v>
      </c>
      <c r="Y105" s="43">
        <v>1</v>
      </c>
      <c r="Z105" s="37"/>
      <c r="AA105" s="37"/>
      <c r="AB105" s="37"/>
      <c r="AC105" s="37"/>
    </row>
    <row r="106" spans="1:29" x14ac:dyDescent="0.2">
      <c r="A106" s="37"/>
      <c r="B106" s="42">
        <v>30</v>
      </c>
      <c r="C106" s="37">
        <v>8.096119967836124E-2</v>
      </c>
      <c r="D106" s="37">
        <v>-4.5821377958177312E-2</v>
      </c>
      <c r="E106" s="37">
        <v>0</v>
      </c>
      <c r="F106" s="37">
        <v>8.3117893000856924E-2</v>
      </c>
      <c r="G106" s="37">
        <v>-4.5731446372465179E-2</v>
      </c>
      <c r="H106" s="37">
        <v>0</v>
      </c>
      <c r="I106" s="37">
        <v>-4.7734161557215771E-3</v>
      </c>
      <c r="J106" s="37">
        <v>-4.8820833310059264E-2</v>
      </c>
      <c r="K106" s="37">
        <v>0</v>
      </c>
      <c r="L106" s="43">
        <v>0</v>
      </c>
      <c r="M106" s="37"/>
      <c r="N106" s="37"/>
      <c r="O106" s="42">
        <v>30</v>
      </c>
      <c r="P106" s="37">
        <v>0.12251950436315084</v>
      </c>
      <c r="Q106" s="37">
        <v>-7.3859761489750042E-2</v>
      </c>
      <c r="R106" s="37">
        <v>0</v>
      </c>
      <c r="S106" s="37">
        <v>0.11243814634973681</v>
      </c>
      <c r="T106" s="37">
        <v>-3.9469628347442498E-2</v>
      </c>
      <c r="U106" s="37">
        <v>0</v>
      </c>
      <c r="V106" s="37">
        <v>0.49645355597833429</v>
      </c>
      <c r="W106" s="37">
        <v>-6.3899984829524845E-3</v>
      </c>
      <c r="X106" s="37">
        <v>0</v>
      </c>
      <c r="Y106" s="43">
        <v>1</v>
      </c>
      <c r="Z106" s="37"/>
      <c r="AA106" s="37"/>
      <c r="AB106" s="37"/>
      <c r="AC106" s="37"/>
    </row>
    <row r="107" spans="1:29" x14ac:dyDescent="0.2">
      <c r="A107" s="37"/>
      <c r="B107" s="42">
        <v>30.25</v>
      </c>
      <c r="C107" s="37">
        <v>7.9763310631026485E-2</v>
      </c>
      <c r="D107" s="37">
        <v>-4.4017213610922923E-2</v>
      </c>
      <c r="E107" s="37">
        <v>0</v>
      </c>
      <c r="F107" s="37">
        <v>8.2211252941963409E-2</v>
      </c>
      <c r="G107" s="37">
        <v>-4.2687671183158304E-2</v>
      </c>
      <c r="H107" s="37">
        <v>0</v>
      </c>
      <c r="I107" s="37">
        <v>-5.1645054964781778E-3</v>
      </c>
      <c r="J107" s="37">
        <v>-4.8730421216447883E-2</v>
      </c>
      <c r="K107" s="37">
        <v>0</v>
      </c>
      <c r="L107" s="43">
        <v>0</v>
      </c>
      <c r="M107" s="37"/>
      <c r="N107" s="37"/>
      <c r="O107" s="42">
        <v>30.25</v>
      </c>
      <c r="P107" s="37">
        <v>0.12186714601180171</v>
      </c>
      <c r="Q107" s="37">
        <v>-7.3872468174207562E-2</v>
      </c>
      <c r="R107" s="37">
        <v>0</v>
      </c>
      <c r="S107" s="37">
        <v>0.11147215532288612</v>
      </c>
      <c r="T107" s="37">
        <v>-3.9357185422033147E-2</v>
      </c>
      <c r="U107" s="37">
        <v>0</v>
      </c>
      <c r="V107" s="37">
        <v>0.50202384741571393</v>
      </c>
      <c r="W107" s="37">
        <v>-6.4545852282971439E-3</v>
      </c>
      <c r="X107" s="37">
        <v>0</v>
      </c>
      <c r="Y107" s="43">
        <v>1</v>
      </c>
      <c r="Z107" s="37"/>
      <c r="AA107" s="37"/>
      <c r="AB107" s="37"/>
      <c r="AC107" s="37"/>
    </row>
    <row r="108" spans="1:29" x14ac:dyDescent="0.2">
      <c r="A108" s="37"/>
      <c r="B108" s="42">
        <v>30.5</v>
      </c>
      <c r="C108" s="37">
        <v>7.8569668785780422E-2</v>
      </c>
      <c r="D108" s="37">
        <v>-4.2278548799723925E-2</v>
      </c>
      <c r="E108" s="37">
        <v>0</v>
      </c>
      <c r="F108" s="37">
        <v>8.1317575153690314E-2</v>
      </c>
      <c r="G108" s="37">
        <v>-3.9710993364366676E-2</v>
      </c>
      <c r="H108" s="37">
        <v>0</v>
      </c>
      <c r="I108" s="37">
        <v>-5.5412558779668331E-3</v>
      </c>
      <c r="J108" s="37">
        <v>-4.861207216251584E-2</v>
      </c>
      <c r="K108" s="37">
        <v>0</v>
      </c>
      <c r="L108" s="43">
        <v>0</v>
      </c>
      <c r="M108" s="37"/>
      <c r="N108" s="37"/>
      <c r="O108" s="42">
        <v>30.5</v>
      </c>
      <c r="P108" s="37">
        <v>0.12121923385809374</v>
      </c>
      <c r="Q108" s="37">
        <v>-7.3865318916711775E-2</v>
      </c>
      <c r="R108" s="37">
        <v>0</v>
      </c>
      <c r="S108" s="37">
        <v>0.11050000617954048</v>
      </c>
      <c r="T108" s="37">
        <v>-3.9231830443953619E-2</v>
      </c>
      <c r="U108" s="37">
        <v>0</v>
      </c>
      <c r="V108" s="37">
        <v>0.51027042029103598</v>
      </c>
      <c r="W108" s="37">
        <v>-6.5141880196582722E-3</v>
      </c>
      <c r="X108" s="37">
        <v>0</v>
      </c>
      <c r="Y108" s="43">
        <v>1</v>
      </c>
      <c r="Z108" s="37"/>
      <c r="AA108" s="37"/>
      <c r="AB108" s="37"/>
      <c r="AC108" s="37"/>
    </row>
    <row r="109" spans="1:29" x14ac:dyDescent="0.2">
      <c r="A109" s="37"/>
      <c r="B109" s="42">
        <v>30.75</v>
      </c>
      <c r="C109" s="37">
        <v>7.7379345540803612E-2</v>
      </c>
      <c r="D109" s="37">
        <v>-4.0610557159153071E-2</v>
      </c>
      <c r="E109" s="37">
        <v>0</v>
      </c>
      <c r="F109" s="37">
        <v>8.0435928767425224E-2</v>
      </c>
      <c r="G109" s="37">
        <v>-3.6811175419825037E-2</v>
      </c>
      <c r="H109" s="37">
        <v>0</v>
      </c>
      <c r="I109" s="37">
        <v>-5.9043071293389815E-3</v>
      </c>
      <c r="J109" s="37">
        <v>-4.8466032573125872E-2</v>
      </c>
      <c r="K109" s="37">
        <v>0</v>
      </c>
      <c r="L109" s="43">
        <v>0</v>
      </c>
      <c r="M109" s="37"/>
      <c r="N109" s="37"/>
      <c r="O109" s="42">
        <v>30.75</v>
      </c>
      <c r="P109" s="37">
        <v>0.1205698974241951</v>
      </c>
      <c r="Q109" s="37">
        <v>-7.3837721022981917E-2</v>
      </c>
      <c r="R109" s="37">
        <v>0</v>
      </c>
      <c r="S109" s="37">
        <v>0.10952005663935083</v>
      </c>
      <c r="T109" s="37">
        <v>-3.9093633555666418E-2</v>
      </c>
      <c r="U109" s="37">
        <v>0</v>
      </c>
      <c r="V109" s="37">
        <v>0.52091509960411031</v>
      </c>
      <c r="W109" s="37">
        <v>-6.568811297978934E-3</v>
      </c>
      <c r="X109" s="37">
        <v>0</v>
      </c>
      <c r="Y109" s="43">
        <v>1</v>
      </c>
      <c r="Z109" s="37"/>
      <c r="AA109" s="37"/>
      <c r="AB109" s="37"/>
      <c r="AC109" s="37"/>
    </row>
    <row r="110" spans="1:29" x14ac:dyDescent="0.2">
      <c r="A110" s="37"/>
      <c r="B110" s="42">
        <v>31</v>
      </c>
      <c r="C110" s="37">
        <v>7.6191455964506716E-2</v>
      </c>
      <c r="D110" s="37">
        <v>-3.9018132475763689E-2</v>
      </c>
      <c r="E110" s="37">
        <v>0</v>
      </c>
      <c r="F110" s="37">
        <v>7.9565422532217767E-2</v>
      </c>
      <c r="G110" s="37">
        <v>-3.3997477593505021E-2</v>
      </c>
      <c r="H110" s="37">
        <v>0</v>
      </c>
      <c r="I110" s="37">
        <v>-6.2542744624112245E-3</v>
      </c>
      <c r="J110" s="37">
        <v>-4.8292549807312568E-2</v>
      </c>
      <c r="K110" s="37">
        <v>0</v>
      </c>
      <c r="L110" s="43">
        <v>0</v>
      </c>
      <c r="M110" s="37"/>
      <c r="N110" s="37"/>
      <c r="O110" s="42">
        <v>31</v>
      </c>
      <c r="P110" s="37">
        <v>0.11991354903503115</v>
      </c>
      <c r="Q110" s="37">
        <v>-7.3789119709441575E-2</v>
      </c>
      <c r="R110" s="37">
        <v>0</v>
      </c>
      <c r="S110" s="37">
        <v>0.10853074738378155</v>
      </c>
      <c r="T110" s="37">
        <v>-3.8942667522436913E-2</v>
      </c>
      <c r="U110" s="37">
        <v>0</v>
      </c>
      <c r="V110" s="37">
        <v>0.53369195622065035</v>
      </c>
      <c r="W110" s="37">
        <v>-6.6184615514585654E-3</v>
      </c>
      <c r="X110" s="37">
        <v>0</v>
      </c>
      <c r="Y110" s="43">
        <v>1</v>
      </c>
      <c r="Z110" s="37"/>
      <c r="AA110" s="37"/>
      <c r="AB110" s="37"/>
      <c r="AC110" s="37"/>
    </row>
    <row r="111" spans="1:29" x14ac:dyDescent="0.2">
      <c r="A111" s="37"/>
      <c r="B111" s="42">
        <v>31.25</v>
      </c>
      <c r="C111" s="37">
        <v>7.5005156803111817E-2</v>
      </c>
      <c r="D111" s="37">
        <v>-3.7505902335738472E-2</v>
      </c>
      <c r="E111" s="37">
        <v>0</v>
      </c>
      <c r="F111" s="37">
        <v>7.8705203093317522E-2</v>
      </c>
      <c r="G111" s="37">
        <v>-3.1278681903560202E-2</v>
      </c>
      <c r="H111" s="37">
        <v>0</v>
      </c>
      <c r="I111" s="37">
        <v>-6.5917495209122379E-3</v>
      </c>
      <c r="J111" s="37">
        <v>-4.8091871943998665E-2</v>
      </c>
      <c r="K111" s="37">
        <v>0</v>
      </c>
      <c r="L111" s="43">
        <v>0</v>
      </c>
      <c r="M111" s="37"/>
      <c r="N111" s="37"/>
      <c r="O111" s="42">
        <v>31.25</v>
      </c>
      <c r="P111" s="37">
        <v>0.11924487054389132</v>
      </c>
      <c r="Q111" s="37">
        <v>-7.371899607684762E-2</v>
      </c>
      <c r="R111" s="37">
        <v>0</v>
      </c>
      <c r="S111" s="37">
        <v>0.1075305980625707</v>
      </c>
      <c r="T111" s="37">
        <v>-3.8779007475101768E-2</v>
      </c>
      <c r="U111" s="37">
        <v>0</v>
      </c>
      <c r="V111" s="37">
        <v>0.54834675316971015</v>
      </c>
      <c r="W111" s="37">
        <v>-6.6631471750405943E-3</v>
      </c>
      <c r="X111" s="37">
        <v>0</v>
      </c>
      <c r="Y111" s="43">
        <v>1</v>
      </c>
      <c r="Z111" s="37"/>
      <c r="AA111" s="37"/>
      <c r="AB111" s="37"/>
      <c r="AC111" s="37"/>
    </row>
    <row r="112" spans="1:29" x14ac:dyDescent="0.2">
      <c r="A112" s="37"/>
      <c r="B112" s="42">
        <v>31.5</v>
      </c>
      <c r="C112" s="37">
        <v>7.3819644502837178E-2</v>
      </c>
      <c r="D112" s="37">
        <v>-3.6078240415141405E-2</v>
      </c>
      <c r="E112" s="37">
        <v>0</v>
      </c>
      <c r="F112" s="37">
        <v>7.7854453121169342E-2</v>
      </c>
      <c r="G112" s="37">
        <v>-2.8663114300294001E-2</v>
      </c>
      <c r="H112" s="37">
        <v>0</v>
      </c>
      <c r="I112" s="37">
        <v>-6.9173013441892195E-3</v>
      </c>
      <c r="J112" s="37">
        <v>-4.7864247523743852E-2</v>
      </c>
      <c r="K112" s="37">
        <v>0</v>
      </c>
      <c r="L112" s="43">
        <v>0</v>
      </c>
      <c r="M112" s="37"/>
      <c r="N112" s="37"/>
      <c r="O112" s="42">
        <v>31.5</v>
      </c>
      <c r="P112" s="37">
        <v>0.11855880084595505</v>
      </c>
      <c r="Q112" s="37">
        <v>-7.3626865337672154E-2</v>
      </c>
      <c r="R112" s="37">
        <v>0</v>
      </c>
      <c r="S112" s="37">
        <v>0.10651820358370934</v>
      </c>
      <c r="T112" s="37">
        <v>-3.8602730719198064E-2</v>
      </c>
      <c r="U112" s="37">
        <v>0</v>
      </c>
      <c r="V112" s="37">
        <v>0.56463642155821958</v>
      </c>
      <c r="W112" s="37">
        <v>-6.702878349799414E-3</v>
      </c>
      <c r="X112" s="37">
        <v>0</v>
      </c>
      <c r="Y112" s="43">
        <v>1</v>
      </c>
      <c r="Z112" s="37"/>
      <c r="AA112" s="37"/>
      <c r="AB112" s="37"/>
      <c r="AC112" s="37"/>
    </row>
    <row r="113" spans="1:29" x14ac:dyDescent="0.2">
      <c r="A113" s="37"/>
      <c r="B113" s="42">
        <v>31.75</v>
      </c>
      <c r="C113" s="37">
        <v>7.263415349409641E-2</v>
      </c>
      <c r="D113" s="37">
        <v>-3.4739280392208194E-2</v>
      </c>
      <c r="E113" s="37">
        <v>0</v>
      </c>
      <c r="F113" s="37">
        <v>7.7012390295038813E-2</v>
      </c>
      <c r="G113" s="37">
        <v>-2.6158667918325662E-2</v>
      </c>
      <c r="H113" s="37">
        <v>0</v>
      </c>
      <c r="I113" s="37">
        <v>-7.2314774446828878E-3</v>
      </c>
      <c r="J113" s="37">
        <v>-4.7609925307925849E-2</v>
      </c>
      <c r="K113" s="37">
        <v>0</v>
      </c>
      <c r="L113" s="43">
        <v>0</v>
      </c>
      <c r="M113" s="37"/>
      <c r="N113" s="37"/>
      <c r="O113" s="42">
        <v>31.75</v>
      </c>
      <c r="P113" s="37">
        <v>0.11785052398416518</v>
      </c>
      <c r="Q113" s="37">
        <v>-7.3512275088694068E-2</v>
      </c>
      <c r="R113" s="37">
        <v>0</v>
      </c>
      <c r="S113" s="37">
        <v>0.10549223056561097</v>
      </c>
      <c r="T113" s="37">
        <v>-3.8413916539400628E-2</v>
      </c>
      <c r="U113" s="37">
        <v>0</v>
      </c>
      <c r="V113" s="37">
        <v>0.58232856197409433</v>
      </c>
      <c r="W113" s="37">
        <v>-6.7376669254061716E-3</v>
      </c>
      <c r="X113" s="37">
        <v>0</v>
      </c>
      <c r="Y113" s="43">
        <v>1</v>
      </c>
      <c r="Z113" s="37"/>
      <c r="AA113" s="37"/>
      <c r="AB113" s="37"/>
      <c r="AC113" s="37"/>
    </row>
    <row r="114" spans="1:29" x14ac:dyDescent="0.2">
      <c r="A114" s="37"/>
      <c r="B114" s="42">
        <v>32</v>
      </c>
      <c r="C114" s="37">
        <v>7.1447954291944171E-2</v>
      </c>
      <c r="D114" s="37">
        <v>-3.349292460245934E-2</v>
      </c>
      <c r="E114" s="37">
        <v>0</v>
      </c>
      <c r="F114" s="37">
        <v>7.6178264826520348E-2</v>
      </c>
      <c r="G114" s="37">
        <v>-2.3772820648655824E-2</v>
      </c>
      <c r="H114" s="37">
        <v>0</v>
      </c>
      <c r="I114" s="37">
        <v>-7.5348044957008753E-3</v>
      </c>
      <c r="J114" s="37">
        <v>-4.7329154141203755E-2</v>
      </c>
      <c r="K114" s="37">
        <v>0</v>
      </c>
      <c r="L114" s="43">
        <v>0</v>
      </c>
      <c r="M114" s="37"/>
      <c r="N114" s="37"/>
      <c r="O114" s="42">
        <v>32</v>
      </c>
      <c r="P114" s="37">
        <v>0.11711545791271227</v>
      </c>
      <c r="Q114" s="37">
        <v>-7.3374803706785396E-2</v>
      </c>
      <c r="R114" s="37">
        <v>0</v>
      </c>
      <c r="S114" s="37">
        <v>0.10445141400171565</v>
      </c>
      <c r="T114" s="37">
        <v>-3.8212646027924624E-2</v>
      </c>
      <c r="U114" s="37">
        <v>0</v>
      </c>
      <c r="V114" s="37">
        <v>0.60120097100090675</v>
      </c>
      <c r="W114" s="37">
        <v>-6.7675263124552174E-3</v>
      </c>
      <c r="X114" s="37">
        <v>0</v>
      </c>
      <c r="Y114" s="43">
        <v>1</v>
      </c>
      <c r="Z114" s="37"/>
      <c r="AA114" s="37"/>
      <c r="AB114" s="37"/>
      <c r="AC114" s="37"/>
    </row>
    <row r="115" spans="1:29" x14ac:dyDescent="0.2">
      <c r="A115" s="37"/>
      <c r="B115" s="42">
        <v>32.25</v>
      </c>
      <c r="C115" s="37">
        <v>7.0260375719703561E-2</v>
      </c>
      <c r="D115" s="37">
        <v>-3.2343284357568614E-2</v>
      </c>
      <c r="E115" s="37">
        <v>0</v>
      </c>
      <c r="F115" s="37">
        <v>7.5351499953722367E-2</v>
      </c>
      <c r="G115" s="37">
        <v>-2.1513079485200759E-2</v>
      </c>
      <c r="H115" s="37">
        <v>0</v>
      </c>
      <c r="I115" s="37">
        <v>-7.8278215578713173E-3</v>
      </c>
      <c r="J115" s="37">
        <v>-4.7022172093029724E-2</v>
      </c>
      <c r="K115" s="37">
        <v>0</v>
      </c>
      <c r="L115" s="43">
        <v>0</v>
      </c>
      <c r="M115" s="37"/>
      <c r="N115" s="37"/>
      <c r="O115" s="42">
        <v>32.25</v>
      </c>
      <c r="P115" s="37">
        <v>0.11634924317674944</v>
      </c>
      <c r="Q115" s="37">
        <v>-7.3214058751536193E-2</v>
      </c>
      <c r="R115" s="37">
        <v>0</v>
      </c>
      <c r="S115" s="37">
        <v>0.10339455379823015</v>
      </c>
      <c r="T115" s="37">
        <v>-3.7999001889376771E-2</v>
      </c>
      <c r="U115" s="37">
        <v>0</v>
      </c>
      <c r="V115" s="37">
        <v>0.62104119064403562</v>
      </c>
      <c r="W115" s="37">
        <v>-6.7924713648560217E-3</v>
      </c>
      <c r="X115" s="37">
        <v>0</v>
      </c>
      <c r="Y115" s="43">
        <v>1</v>
      </c>
      <c r="Z115" s="37"/>
      <c r="AA115" s="37"/>
      <c r="AB115" s="37"/>
      <c r="AC115" s="37"/>
    </row>
    <row r="116" spans="1:29" x14ac:dyDescent="0.2">
      <c r="A116" s="37"/>
      <c r="B116" s="42">
        <v>32.5</v>
      </c>
      <c r="C116" s="37">
        <v>6.9070766898585489E-2</v>
      </c>
      <c r="D116" s="37">
        <v>-3.1294034726222275E-2</v>
      </c>
      <c r="E116" s="37">
        <v>0</v>
      </c>
      <c r="F116" s="37">
        <v>7.4531473835042661E-2</v>
      </c>
      <c r="G116" s="37">
        <v>-1.9386350064388047E-2</v>
      </c>
      <c r="H116" s="37">
        <v>0</v>
      </c>
      <c r="I116" s="37">
        <v>-8.1110314784833548E-3</v>
      </c>
      <c r="J116" s="37">
        <v>-4.6689222587722679E-2</v>
      </c>
      <c r="K116" s="37">
        <v>0</v>
      </c>
      <c r="L116" s="43">
        <v>0</v>
      </c>
      <c r="M116" s="37"/>
      <c r="N116" s="37"/>
      <c r="O116" s="42">
        <v>32.5</v>
      </c>
      <c r="P116" s="37">
        <v>0.11554773840882682</v>
      </c>
      <c r="Q116" s="37">
        <v>-7.302967566919083E-2</v>
      </c>
      <c r="R116" s="37">
        <v>0</v>
      </c>
      <c r="S116" s="37">
        <v>0.10232051422886634</v>
      </c>
      <c r="T116" s="37">
        <v>-3.7773068412494837E-2</v>
      </c>
      <c r="U116" s="37">
        <v>0</v>
      </c>
      <c r="V116" s="37">
        <v>0.64164607525715667</v>
      </c>
      <c r="W116" s="37">
        <v>-6.8125183922499305E-3</v>
      </c>
      <c r="X116" s="37">
        <v>0</v>
      </c>
      <c r="Y116" s="43">
        <v>1</v>
      </c>
      <c r="Z116" s="37"/>
      <c r="AA116" s="37"/>
      <c r="AB116" s="37"/>
      <c r="AC116" s="37"/>
    </row>
    <row r="117" spans="1:29" x14ac:dyDescent="0.2">
      <c r="A117" s="37"/>
      <c r="B117" s="42">
        <v>32.75</v>
      </c>
      <c r="C117" s="37">
        <v>6.787839892183456E-2</v>
      </c>
      <c r="D117" s="37">
        <v>-3.0346682846741579E-2</v>
      </c>
      <c r="E117" s="37">
        <v>0</v>
      </c>
      <c r="F117" s="37">
        <v>7.3716942510991146E-2</v>
      </c>
      <c r="G117" s="37">
        <v>-1.7397230503731986E-2</v>
      </c>
      <c r="H117" s="37">
        <v>0</v>
      </c>
      <c r="I117" s="37">
        <v>-8.3847703998660705E-3</v>
      </c>
      <c r="J117" s="37">
        <v>-4.6330597510590987E-2</v>
      </c>
      <c r="K117" s="37">
        <v>0</v>
      </c>
      <c r="L117" s="43">
        <v>0</v>
      </c>
      <c r="M117" s="37"/>
      <c r="N117" s="37"/>
      <c r="O117" s="42">
        <v>32.75</v>
      </c>
      <c r="P117" s="37">
        <v>0.1147069923048516</v>
      </c>
      <c r="Q117" s="37">
        <v>-7.2821315965099664E-2</v>
      </c>
      <c r="R117" s="37">
        <v>0</v>
      </c>
      <c r="S117" s="37">
        <v>0.10122821305201768</v>
      </c>
      <c r="T117" s="37">
        <v>-3.7534930934666644E-2</v>
      </c>
      <c r="U117" s="37">
        <v>0</v>
      </c>
      <c r="V117" s="37">
        <v>0.66282140027269065</v>
      </c>
      <c r="W117" s="37">
        <v>-6.8276847185965578E-3</v>
      </c>
      <c r="X117" s="37">
        <v>0</v>
      </c>
      <c r="Y117" s="43">
        <v>1</v>
      </c>
      <c r="Z117" s="37"/>
      <c r="AA117" s="37"/>
      <c r="AB117" s="37"/>
      <c r="AC117" s="37"/>
    </row>
    <row r="118" spans="1:29" x14ac:dyDescent="0.2">
      <c r="A118" s="37"/>
      <c r="B118" s="42">
        <v>33</v>
      </c>
      <c r="C118" s="37">
        <v>6.6682573642260934E-2</v>
      </c>
      <c r="D118" s="37">
        <v>-2.9502559330554234E-2</v>
      </c>
      <c r="E118" s="37">
        <v>0</v>
      </c>
      <c r="F118" s="37">
        <v>7.2906693880613105E-2</v>
      </c>
      <c r="G118" s="37">
        <v>-1.5549989677643428E-2</v>
      </c>
      <c r="H118" s="37">
        <v>0</v>
      </c>
      <c r="I118" s="37">
        <v>-8.6493579060835657E-3</v>
      </c>
      <c r="J118" s="37">
        <v>-4.5946587811137807E-2</v>
      </c>
      <c r="K118" s="37">
        <v>0</v>
      </c>
      <c r="L118" s="43">
        <v>0</v>
      </c>
      <c r="M118" s="37"/>
      <c r="N118" s="37"/>
      <c r="O118" s="42">
        <v>33</v>
      </c>
      <c r="P118" s="37">
        <v>0.11382326000042475</v>
      </c>
      <c r="Q118" s="37">
        <v>-7.2588666484120878E-2</v>
      </c>
      <c r="R118" s="37">
        <v>0</v>
      </c>
      <c r="S118" s="37">
        <v>0.10011662993185411</v>
      </c>
      <c r="T118" s="37">
        <v>-3.7284676236472691E-2</v>
      </c>
      <c r="U118" s="37">
        <v>0</v>
      </c>
      <c r="V118" s="37">
        <v>0.68438145109091408</v>
      </c>
      <c r="W118" s="37">
        <v>-6.8379890814562055E-3</v>
      </c>
      <c r="X118" s="37">
        <v>0</v>
      </c>
      <c r="Y118" s="43">
        <v>1</v>
      </c>
      <c r="Z118" s="37"/>
      <c r="AA118" s="37"/>
      <c r="AB118" s="37"/>
      <c r="AC118" s="37"/>
    </row>
    <row r="119" spans="1:29" x14ac:dyDescent="0.2">
      <c r="A119" s="37"/>
      <c r="B119" s="42">
        <v>33.25</v>
      </c>
      <c r="C119" s="37">
        <v>6.5482469328982162E-2</v>
      </c>
      <c r="D119" s="37">
        <v>-2.8760075365386939E-2</v>
      </c>
      <c r="E119" s="37">
        <v>0</v>
      </c>
      <c r="F119" s="37">
        <v>7.2098636816628314E-2</v>
      </c>
      <c r="G119" s="37">
        <v>-1.3845859509628688E-2</v>
      </c>
      <c r="H119" s="37">
        <v>0</v>
      </c>
      <c r="I119" s="37">
        <v>-8.9048903054864681E-3</v>
      </c>
      <c r="J119" s="37">
        <v>-4.5537551749710303E-2</v>
      </c>
      <c r="K119" s="37">
        <v>0</v>
      </c>
      <c r="L119" s="43">
        <v>0</v>
      </c>
      <c r="M119" s="37"/>
      <c r="N119" s="37"/>
      <c r="O119" s="42">
        <v>33.25</v>
      </c>
      <c r="P119" s="37">
        <v>0.11289261295910435</v>
      </c>
      <c r="Q119" s="37">
        <v>-7.2331429114646628E-2</v>
      </c>
      <c r="R119" s="37">
        <v>0</v>
      </c>
      <c r="S119" s="37">
        <v>9.8984637469172299E-2</v>
      </c>
      <c r="T119" s="37">
        <v>-3.7022384401250719E-2</v>
      </c>
      <c r="U119" s="37">
        <v>0</v>
      </c>
      <c r="V119" s="37">
        <v>0.70614899613553916</v>
      </c>
      <c r="W119" s="37">
        <v>-6.8434442937235079E-3</v>
      </c>
      <c r="X119" s="37">
        <v>0</v>
      </c>
      <c r="Y119" s="43">
        <v>1</v>
      </c>
      <c r="Z119" s="37"/>
      <c r="AA119" s="37"/>
      <c r="AB119" s="37"/>
      <c r="AC119" s="37"/>
    </row>
    <row r="120" spans="1:29" x14ac:dyDescent="0.2">
      <c r="A120" s="37"/>
      <c r="B120" s="42">
        <v>33.5</v>
      </c>
      <c r="C120" s="37">
        <v>6.4276999357879561E-2</v>
      </c>
      <c r="D120" s="37">
        <v>-2.8112212693784944E-2</v>
      </c>
      <c r="E120" s="37">
        <v>0</v>
      </c>
      <c r="F120" s="37">
        <v>7.1288967480414911E-2</v>
      </c>
      <c r="G120" s="37">
        <v>-1.2280557377428281E-2</v>
      </c>
      <c r="H120" s="37">
        <v>0</v>
      </c>
      <c r="I120" s="37">
        <v>-9.1510514735126947E-3</v>
      </c>
      <c r="J120" s="37">
        <v>-4.5103977356762748E-2</v>
      </c>
      <c r="K120" s="37">
        <v>0</v>
      </c>
      <c r="L120" s="43">
        <v>0</v>
      </c>
      <c r="M120" s="37"/>
      <c r="N120" s="37"/>
      <c r="O120" s="42">
        <v>33.5</v>
      </c>
      <c r="P120" s="37">
        <v>0.11191404648164571</v>
      </c>
      <c r="Q120" s="37">
        <v>-7.2049393610143397E-2</v>
      </c>
      <c r="R120" s="37">
        <v>0</v>
      </c>
      <c r="S120" s="37">
        <v>9.7832358035550016E-2</v>
      </c>
      <c r="T120" s="37">
        <v>-3.6748194166736692E-2</v>
      </c>
      <c r="U120" s="37">
        <v>0</v>
      </c>
      <c r="V120" s="37">
        <v>0.72795213893773791</v>
      </c>
      <c r="W120" s="37">
        <v>-6.8441164594695084E-3</v>
      </c>
      <c r="X120" s="37">
        <v>0</v>
      </c>
      <c r="Y120" s="43">
        <v>1</v>
      </c>
      <c r="Z120" s="37"/>
      <c r="AA120" s="37"/>
      <c r="AB120" s="37"/>
      <c r="AC120" s="37"/>
    </row>
    <row r="121" spans="1:29" x14ac:dyDescent="0.2">
      <c r="A121" s="37"/>
      <c r="B121" s="42">
        <v>33.75</v>
      </c>
      <c r="C121" s="37">
        <v>6.3065212030405604E-2</v>
      </c>
      <c r="D121" s="37">
        <v>-2.7553744658572299E-2</v>
      </c>
      <c r="E121" s="37">
        <v>0</v>
      </c>
      <c r="F121" s="37">
        <v>7.0474552735131368E-2</v>
      </c>
      <c r="G121" s="37">
        <v>-1.0851439232988813E-2</v>
      </c>
      <c r="H121" s="37">
        <v>0</v>
      </c>
      <c r="I121" s="37">
        <v>-9.387657207256872E-3</v>
      </c>
      <c r="J121" s="37">
        <v>-4.4646303074854288E-2</v>
      </c>
      <c r="K121" s="37">
        <v>0</v>
      </c>
      <c r="L121" s="43">
        <v>0</v>
      </c>
      <c r="M121" s="37"/>
      <c r="N121" s="37"/>
      <c r="O121" s="42">
        <v>33.75</v>
      </c>
      <c r="P121" s="37">
        <v>0.11088857134155461</v>
      </c>
      <c r="Q121" s="37">
        <v>-7.1742415077112653E-2</v>
      </c>
      <c r="R121" s="37">
        <v>0</v>
      </c>
      <c r="S121" s="37">
        <v>9.6660768597375935E-2</v>
      </c>
      <c r="T121" s="37">
        <v>-3.6462283889294067E-2</v>
      </c>
      <c r="U121" s="37">
        <v>0</v>
      </c>
      <c r="V121" s="37">
        <v>0.74962479114974201</v>
      </c>
      <c r="W121" s="37">
        <v>-6.8401077661765855E-3</v>
      </c>
      <c r="X121" s="37">
        <v>0</v>
      </c>
      <c r="Y121" s="43">
        <v>1</v>
      </c>
      <c r="Z121" s="37"/>
      <c r="AA121" s="37"/>
      <c r="AB121" s="37"/>
      <c r="AC121" s="37"/>
    </row>
    <row r="122" spans="1:29" x14ac:dyDescent="0.2">
      <c r="A122" s="37"/>
      <c r="B122" s="42">
        <v>34</v>
      </c>
      <c r="C122" s="37">
        <v>6.1846202781813631E-2</v>
      </c>
      <c r="D122" s="37">
        <v>-2.7079685573402124E-2</v>
      </c>
      <c r="E122" s="37">
        <v>0</v>
      </c>
      <c r="F122" s="37">
        <v>6.9652413956044157E-2</v>
      </c>
      <c r="G122" s="37">
        <v>-9.5559709857844233E-3</v>
      </c>
      <c r="H122" s="37">
        <v>0</v>
      </c>
      <c r="I122" s="37">
        <v>-9.6145383711396804E-3</v>
      </c>
      <c r="J122" s="37">
        <v>-4.4164956375433828E-2</v>
      </c>
      <c r="K122" s="37">
        <v>0</v>
      </c>
      <c r="L122" s="43">
        <v>0</v>
      </c>
      <c r="M122" s="37"/>
      <c r="N122" s="37"/>
      <c r="O122" s="42">
        <v>34</v>
      </c>
      <c r="P122" s="37">
        <v>0.10981978470888976</v>
      </c>
      <c r="Q122" s="37">
        <v>-7.141042664781283E-2</v>
      </c>
      <c r="R122" s="37">
        <v>0</v>
      </c>
      <c r="S122" s="37">
        <v>9.5471950838801334E-2</v>
      </c>
      <c r="T122" s="37">
        <v>-3.6164883592511465E-2</v>
      </c>
      <c r="U122" s="37">
        <v>0</v>
      </c>
      <c r="V122" s="37">
        <v>0.77100583419523616</v>
      </c>
      <c r="W122" s="37">
        <v>-6.8315674241532301E-3</v>
      </c>
      <c r="X122" s="37">
        <v>0</v>
      </c>
      <c r="Y122" s="43">
        <v>1</v>
      </c>
      <c r="Z122" s="37"/>
      <c r="AA122" s="37"/>
      <c r="AB122" s="37"/>
      <c r="AC122" s="37"/>
    </row>
    <row r="123" spans="1:29" x14ac:dyDescent="0.2">
      <c r="A123" s="37"/>
      <c r="B123" s="42">
        <v>34.25</v>
      </c>
      <c r="C123" s="37">
        <v>6.0619104340705832E-2</v>
      </c>
      <c r="D123" s="37">
        <v>-2.6685139896883037E-2</v>
      </c>
      <c r="E123" s="37">
        <v>0</v>
      </c>
      <c r="F123" s="37">
        <v>6.8819673620314603E-2</v>
      </c>
      <c r="G123" s="37">
        <v>-8.391585321034789E-3</v>
      </c>
      <c r="H123" s="37">
        <v>0</v>
      </c>
      <c r="I123" s="37">
        <v>-9.8315294931845543E-3</v>
      </c>
      <c r="J123" s="37">
        <v>-4.3660357593759969E-2</v>
      </c>
      <c r="K123" s="37">
        <v>0</v>
      </c>
      <c r="L123" s="43">
        <v>0</v>
      </c>
      <c r="M123" s="37"/>
      <c r="N123" s="37"/>
      <c r="O123" s="42">
        <v>34.25</v>
      </c>
      <c r="P123" s="37">
        <v>0.108710598312447</v>
      </c>
      <c r="Q123" s="37">
        <v>-7.105336092383796E-2</v>
      </c>
      <c r="R123" s="37">
        <v>0</v>
      </c>
      <c r="S123" s="37">
        <v>9.4267664801197526E-2</v>
      </c>
      <c r="T123" s="37">
        <v>-3.58562062653629E-2</v>
      </c>
      <c r="U123" s="37">
        <v>0</v>
      </c>
      <c r="V123" s="37">
        <v>0.79194174470292467</v>
      </c>
      <c r="W123" s="37">
        <v>-6.8186294767983088E-3</v>
      </c>
      <c r="X123" s="37">
        <v>0</v>
      </c>
      <c r="Y123" s="43">
        <v>1</v>
      </c>
      <c r="Z123" s="37"/>
      <c r="AA123" s="37"/>
      <c r="AB123" s="37"/>
      <c r="AC123" s="37"/>
    </row>
    <row r="124" spans="1:29" x14ac:dyDescent="0.2">
      <c r="A124" s="37"/>
      <c r="B124" s="42">
        <v>34.5</v>
      </c>
      <c r="C124" s="37">
        <v>5.9383089789093901E-2</v>
      </c>
      <c r="D124" s="37">
        <v>-2.636538596077731E-2</v>
      </c>
      <c r="E124" s="37">
        <v>0</v>
      </c>
      <c r="F124" s="37">
        <v>6.7973580247867815E-2</v>
      </c>
      <c r="G124" s="37">
        <v>-7.3557689636842838E-3</v>
      </c>
      <c r="H124" s="37">
        <v>0</v>
      </c>
      <c r="I124" s="37">
        <v>-1.0038475338860486E-2</v>
      </c>
      <c r="J124" s="37">
        <v>-4.3132917919518121E-2</v>
      </c>
      <c r="K124" s="37">
        <v>0</v>
      </c>
      <c r="L124" s="43">
        <v>0</v>
      </c>
      <c r="M124" s="37"/>
      <c r="N124" s="37"/>
      <c r="O124" s="42">
        <v>34.5</v>
      </c>
      <c r="P124" s="37">
        <v>0.107563832422084</v>
      </c>
      <c r="Q124" s="37">
        <v>-7.0671163280786153E-2</v>
      </c>
      <c r="R124" s="37">
        <v>0</v>
      </c>
      <c r="S124" s="37">
        <v>9.3049608968872377E-2</v>
      </c>
      <c r="T124" s="37">
        <v>-3.5536460392548097E-2</v>
      </c>
      <c r="U124" s="37">
        <v>0</v>
      </c>
      <c r="V124" s="37">
        <v>0.81228576519019668</v>
      </c>
      <c r="W124" s="37">
        <v>-6.8014241727725328E-3</v>
      </c>
      <c r="X124" s="37">
        <v>0</v>
      </c>
      <c r="Y124" s="43">
        <v>1</v>
      </c>
      <c r="Z124" s="37"/>
      <c r="AA124" s="37"/>
      <c r="AB124" s="37"/>
      <c r="AC124" s="37"/>
    </row>
    <row r="125" spans="1:29" x14ac:dyDescent="0.2">
      <c r="A125" s="37"/>
      <c r="B125" s="42">
        <v>34.75</v>
      </c>
      <c r="C125" s="37">
        <v>5.813737267571284E-2</v>
      </c>
      <c r="D125" s="37">
        <v>-2.6115901666333485E-2</v>
      </c>
      <c r="E125" s="37">
        <v>0</v>
      </c>
      <c r="F125" s="37">
        <v>6.7111513667851952E-2</v>
      </c>
      <c r="G125" s="37">
        <v>-6.4460936610104547E-3</v>
      </c>
      <c r="H125" s="37">
        <v>0</v>
      </c>
      <c r="I125" s="37">
        <v>-1.0235232815960948E-2</v>
      </c>
      <c r="J125" s="37">
        <v>-4.2583038843999166E-2</v>
      </c>
      <c r="K125" s="37">
        <v>0</v>
      </c>
      <c r="L125" s="43">
        <v>0</v>
      </c>
      <c r="M125" s="37"/>
      <c r="N125" s="37"/>
      <c r="O125" s="42">
        <v>34.75</v>
      </c>
      <c r="P125" s="37">
        <v>0.10638224869767399</v>
      </c>
      <c r="Q125" s="37">
        <v>-7.0263791889300986E-2</v>
      </c>
      <c r="R125" s="37">
        <v>0</v>
      </c>
      <c r="S125" s="37">
        <v>9.1819435512608294E-2</v>
      </c>
      <c r="T125" s="37">
        <v>-3.5205850694121299E-2</v>
      </c>
      <c r="U125" s="37">
        <v>0</v>
      </c>
      <c r="V125" s="37">
        <v>0.83189759211362002</v>
      </c>
      <c r="W125" s="37">
        <v>-6.7800786576052707E-3</v>
      </c>
      <c r="X125" s="37">
        <v>0</v>
      </c>
      <c r="Y125" s="43">
        <v>1</v>
      </c>
      <c r="Z125" s="37"/>
      <c r="AA125" s="37"/>
      <c r="AB125" s="37"/>
      <c r="AC125" s="37"/>
    </row>
    <row r="126" spans="1:29" x14ac:dyDescent="0.2">
      <c r="A126" s="37"/>
      <c r="B126" s="42">
        <v>35</v>
      </c>
      <c r="C126" s="37">
        <v>5.6881203964245231E-2</v>
      </c>
      <c r="D126" s="37">
        <v>-2.5932332153985271E-2</v>
      </c>
      <c r="E126" s="37">
        <v>0</v>
      </c>
      <c r="F126" s="37">
        <v>6.623097125880939E-2</v>
      </c>
      <c r="G126" s="37">
        <v>-5.660189466814014E-3</v>
      </c>
      <c r="H126" s="37">
        <v>0</v>
      </c>
      <c r="I126" s="37">
        <v>-1.0421668510483428E-2</v>
      </c>
      <c r="J126" s="37">
        <v>-4.2011113047932813E-2</v>
      </c>
      <c r="K126" s="37">
        <v>0</v>
      </c>
      <c r="L126" s="43">
        <v>0</v>
      </c>
      <c r="M126" s="37"/>
      <c r="N126" s="37"/>
      <c r="O126" s="42">
        <v>35</v>
      </c>
      <c r="P126" s="37">
        <v>0.10516850180695236</v>
      </c>
      <c r="Q126" s="37">
        <v>-6.9831215844719186E-2</v>
      </c>
      <c r="R126" s="37">
        <v>0</v>
      </c>
      <c r="S126" s="37">
        <v>9.057873005346373E-2</v>
      </c>
      <c r="T126" s="37">
        <v>-3.4864577157323495E-2</v>
      </c>
      <c r="U126" s="37">
        <v>0</v>
      </c>
      <c r="V126" s="37">
        <v>0.85064314984396106</v>
      </c>
      <c r="W126" s="37">
        <v>-6.7547161169212375E-3</v>
      </c>
      <c r="X126" s="37">
        <v>0</v>
      </c>
      <c r="Y126" s="43">
        <v>1</v>
      </c>
      <c r="Z126" s="37"/>
      <c r="AA126" s="37"/>
      <c r="AB126" s="37"/>
      <c r="AC126" s="37"/>
    </row>
    <row r="127" spans="1:29" x14ac:dyDescent="0.2">
      <c r="A127" s="37"/>
      <c r="B127" s="42">
        <v>35.25</v>
      </c>
      <c r="C127" s="37">
        <v>5.5613870556248557E-2</v>
      </c>
      <c r="D127" s="37">
        <v>-2.5810483123660966E-2</v>
      </c>
      <c r="E127" s="37">
        <v>0</v>
      </c>
      <c r="F127" s="37">
        <v>6.5329562540876296E-2</v>
      </c>
      <c r="G127" s="37">
        <v>-4.995743762985505E-3</v>
      </c>
      <c r="H127" s="37">
        <v>0</v>
      </c>
      <c r="I127" s="37">
        <v>-1.0597658034401825E-2</v>
      </c>
      <c r="J127" s="37">
        <v>-4.1417524657040516E-2</v>
      </c>
      <c r="K127" s="37">
        <v>0</v>
      </c>
      <c r="L127" s="43">
        <v>0</v>
      </c>
      <c r="M127" s="37"/>
      <c r="N127" s="37"/>
      <c r="O127" s="42">
        <v>35.25</v>
      </c>
      <c r="P127" s="37">
        <v>0.10392512461254633</v>
      </c>
      <c r="Q127" s="37">
        <v>-6.9373414131073563E-2</v>
      </c>
      <c r="R127" s="37">
        <v>0</v>
      </c>
      <c r="S127" s="37">
        <v>8.9329006031761082E-2</v>
      </c>
      <c r="T127" s="37">
        <v>-3.4512834773302803E-2</v>
      </c>
      <c r="U127" s="37">
        <v>0</v>
      </c>
      <c r="V127" s="37">
        <v>0.86839434688189954</v>
      </c>
      <c r="W127" s="37">
        <v>-6.7254555560767523E-3</v>
      </c>
      <c r="X127" s="37">
        <v>0</v>
      </c>
      <c r="Y127" s="43">
        <v>1</v>
      </c>
      <c r="Z127" s="37"/>
      <c r="AA127" s="37"/>
      <c r="AB127" s="37"/>
      <c r="AC127" s="37"/>
    </row>
    <row r="128" spans="1:29" x14ac:dyDescent="0.2">
      <c r="A128" s="37"/>
      <c r="B128" s="42">
        <v>35.5</v>
      </c>
      <c r="C128" s="37">
        <v>5.4334694135707906E-2</v>
      </c>
      <c r="D128" s="37">
        <v>-2.5746314183562102E-2</v>
      </c>
      <c r="E128" s="37">
        <v>0</v>
      </c>
      <c r="F128" s="37">
        <v>6.4405003109856196E-2</v>
      </c>
      <c r="G128" s="37">
        <v>-4.4505018400959884E-3</v>
      </c>
      <c r="H128" s="37">
        <v>0</v>
      </c>
      <c r="I128" s="37">
        <v>-1.0763085010211171E-2</v>
      </c>
      <c r="J128" s="37">
        <v>-4.0802649514305678E-2</v>
      </c>
      <c r="K128" s="37">
        <v>0</v>
      </c>
      <c r="L128" s="43">
        <v>0</v>
      </c>
      <c r="M128" s="37"/>
      <c r="N128" s="37"/>
      <c r="O128" s="42">
        <v>35.5</v>
      </c>
      <c r="P128" s="37">
        <v>0.10265455920442612</v>
      </c>
      <c r="Q128" s="37">
        <v>-6.889037569738532E-2</v>
      </c>
      <c r="R128" s="37">
        <v>0</v>
      </c>
      <c r="S128" s="37">
        <v>8.8071719037033702E-2</v>
      </c>
      <c r="T128" s="37">
        <v>-3.4150814232797977E-2</v>
      </c>
      <c r="U128" s="37">
        <v>0</v>
      </c>
      <c r="V128" s="37">
        <v>0.88502880244890036</v>
      </c>
      <c r="W128" s="37">
        <v>-6.6924124491241285E-3</v>
      </c>
      <c r="X128" s="37">
        <v>0</v>
      </c>
      <c r="Y128" s="43">
        <v>1</v>
      </c>
      <c r="Z128" s="37"/>
      <c r="AA128" s="37"/>
      <c r="AB128" s="37"/>
      <c r="AC128" s="37"/>
    </row>
    <row r="129" spans="1:29" x14ac:dyDescent="0.2">
      <c r="A129" s="37"/>
      <c r="B129" s="42">
        <v>35.75</v>
      </c>
      <c r="C129" s="37">
        <v>5.3043028517137714E-2</v>
      </c>
      <c r="D129" s="37">
        <v>-2.5735931796865952E-2</v>
      </c>
      <c r="E129" s="37">
        <v>0</v>
      </c>
      <c r="F129" s="37">
        <v>6.3455113227556481E-2</v>
      </c>
      <c r="G129" s="37">
        <v>-4.0222566403813609E-3</v>
      </c>
      <c r="H129" s="37">
        <v>0</v>
      </c>
      <c r="I129" s="37">
        <v>-1.0917842159275715E-2</v>
      </c>
      <c r="J129" s="37">
        <v>-4.0166855354476727E-2</v>
      </c>
      <c r="K129" s="37">
        <v>0</v>
      </c>
      <c r="L129" s="43">
        <v>0</v>
      </c>
      <c r="M129" s="37"/>
      <c r="N129" s="37"/>
      <c r="O129" s="42">
        <v>35.75</v>
      </c>
      <c r="P129" s="37">
        <v>0.10135915847405741</v>
      </c>
      <c r="Q129" s="37">
        <v>-6.8382098889462117E-2</v>
      </c>
      <c r="R129" s="37">
        <v>0</v>
      </c>
      <c r="S129" s="37">
        <v>8.680826825311172E-2</v>
      </c>
      <c r="T129" s="37">
        <v>-3.3778702009535255E-2</v>
      </c>
      <c r="U129" s="37">
        <v>0</v>
      </c>
      <c r="V129" s="37">
        <v>0.90042961123391763</v>
      </c>
      <c r="W129" s="37">
        <v>-6.6556988265191325E-3</v>
      </c>
      <c r="X129" s="37">
        <v>0</v>
      </c>
      <c r="Y129" s="43">
        <v>1</v>
      </c>
      <c r="Z129" s="37"/>
      <c r="AA129" s="37"/>
      <c r="AB129" s="37"/>
      <c r="AC129" s="37"/>
    </row>
    <row r="130" spans="1:29" x14ac:dyDescent="0.2">
      <c r="A130" s="37"/>
      <c r="B130" s="42">
        <v>36</v>
      </c>
      <c r="C130" s="37">
        <v>5.1738256497346313E-2</v>
      </c>
      <c r="D130" s="37">
        <v>-2.5775580601143044E-2</v>
      </c>
      <c r="E130" s="37">
        <v>0</v>
      </c>
      <c r="F130" s="37">
        <v>6.2477817390604429E-2</v>
      </c>
      <c r="G130" s="37">
        <v>-3.7088336247510512E-3</v>
      </c>
      <c r="H130" s="37">
        <v>0</v>
      </c>
      <c r="I130" s="37">
        <v>-1.1061832907139468E-2</v>
      </c>
      <c r="J130" s="37">
        <v>-3.9510501986342206E-2</v>
      </c>
      <c r="K130" s="37">
        <v>0</v>
      </c>
      <c r="L130" s="43">
        <v>0</v>
      </c>
      <c r="M130" s="37"/>
      <c r="N130" s="37"/>
      <c r="O130" s="42">
        <v>36</v>
      </c>
      <c r="P130" s="37">
        <v>0.10004118606220302</v>
      </c>
      <c r="Q130" s="37">
        <v>-6.7848590855394963E-2</v>
      </c>
      <c r="R130" s="37">
        <v>0</v>
      </c>
      <c r="S130" s="37">
        <v>8.5539997158241121E-2</v>
      </c>
      <c r="T130" s="37">
        <v>-3.3396680402626888E-2</v>
      </c>
      <c r="U130" s="37">
        <v>0</v>
      </c>
      <c r="V130" s="37">
        <v>0.91448511962092027</v>
      </c>
      <c r="W130" s="37">
        <v>-6.615423328482091E-3</v>
      </c>
      <c r="X130" s="37">
        <v>0</v>
      </c>
      <c r="Y130" s="43">
        <v>1</v>
      </c>
      <c r="Z130" s="37"/>
      <c r="AA130" s="37"/>
      <c r="AB130" s="37"/>
      <c r="AC130" s="37"/>
    </row>
    <row r="131" spans="1:29" x14ac:dyDescent="0.2">
      <c r="A131" s="37"/>
      <c r="B131" s="42">
        <v>36.25</v>
      </c>
      <c r="C131" s="37">
        <v>5.041979185176082E-2</v>
      </c>
      <c r="D131" s="37">
        <v>-2.5861644649229909E-2</v>
      </c>
      <c r="E131" s="37">
        <v>0</v>
      </c>
      <c r="F131" s="37">
        <v>6.1471133428662839E-2</v>
      </c>
      <c r="G131" s="37">
        <v>-3.5081156710807804E-3</v>
      </c>
      <c r="H131" s="37">
        <v>0</v>
      </c>
      <c r="I131" s="37">
        <v>-1.1194967394952293E-2</v>
      </c>
      <c r="J131" s="37">
        <v>-3.8833941543009232E-2</v>
      </c>
      <c r="K131" s="37">
        <v>0</v>
      </c>
      <c r="L131" s="43">
        <v>0</v>
      </c>
      <c r="M131" s="37"/>
      <c r="N131" s="37"/>
      <c r="O131" s="42">
        <v>36.25</v>
      </c>
      <c r="P131" s="37">
        <v>9.8702820636979993E-2</v>
      </c>
      <c r="Q131" s="37">
        <v>-6.7289867080690957E-2</v>
      </c>
      <c r="R131" s="37">
        <v>0</v>
      </c>
      <c r="S131" s="37">
        <v>8.426819608178171E-2</v>
      </c>
      <c r="T131" s="37">
        <v>-3.3004927668405681E-2</v>
      </c>
      <c r="U131" s="37">
        <v>0</v>
      </c>
      <c r="V131" s="37">
        <v>0.92708870800828436</v>
      </c>
      <c r="W131" s="37">
        <v>-6.5716913385598513E-3</v>
      </c>
      <c r="X131" s="37">
        <v>0</v>
      </c>
      <c r="Y131" s="43">
        <v>1</v>
      </c>
      <c r="Z131" s="37"/>
      <c r="AA131" s="37"/>
      <c r="AB131" s="37"/>
      <c r="AC131" s="37"/>
    </row>
    <row r="132" spans="1:29" x14ac:dyDescent="0.2">
      <c r="A132" s="37"/>
      <c r="B132" s="42">
        <v>36.5</v>
      </c>
      <c r="C132" s="37">
        <v>4.9087082230769852E-2</v>
      </c>
      <c r="D132" s="37">
        <v>-2.5990651207612459E-2</v>
      </c>
      <c r="E132" s="37">
        <v>0</v>
      </c>
      <c r="F132" s="37">
        <v>6.0433160385148454E-2</v>
      </c>
      <c r="G132" s="37">
        <v>-3.4180750815684391E-3</v>
      </c>
      <c r="H132" s="37">
        <v>0</v>
      </c>
      <c r="I132" s="37">
        <v>-1.1317157691258295E-2</v>
      </c>
      <c r="J132" s="37">
        <v>-3.8137518716629959E-2</v>
      </c>
      <c r="K132" s="37">
        <v>0</v>
      </c>
      <c r="L132" s="43">
        <v>0</v>
      </c>
      <c r="M132" s="37"/>
      <c r="N132" s="37"/>
      <c r="O132" s="42">
        <v>36.5</v>
      </c>
      <c r="P132" s="37">
        <v>9.734615928869772E-2</v>
      </c>
      <c r="Q132" s="37">
        <v>-6.6705950927219426E-2</v>
      </c>
      <c r="R132" s="37">
        <v>0</v>
      </c>
      <c r="S132" s="37">
        <v>8.299410434485921E-2</v>
      </c>
      <c r="T132" s="37">
        <v>-3.2603618132021062E-2</v>
      </c>
      <c r="U132" s="37">
        <v>0</v>
      </c>
      <c r="V132" s="37">
        <v>0.93813858334836198</v>
      </c>
      <c r="W132" s="37">
        <v>-6.5246050982377887E-3</v>
      </c>
      <c r="X132" s="37">
        <v>0</v>
      </c>
      <c r="Y132" s="43">
        <v>1</v>
      </c>
      <c r="Z132" s="37"/>
      <c r="AA132" s="37"/>
      <c r="AB132" s="37"/>
      <c r="AC132" s="37"/>
    </row>
    <row r="133" spans="1:29" x14ac:dyDescent="0.2">
      <c r="A133" s="37"/>
      <c r="B133" s="42">
        <v>36.75</v>
      </c>
      <c r="C133" s="37">
        <v>4.7739603982680734E-2</v>
      </c>
      <c r="D133" s="37">
        <v>-2.615925699915822E-2</v>
      </c>
      <c r="E133" s="37">
        <v>0</v>
      </c>
      <c r="F133" s="37">
        <v>5.936208248926178E-2</v>
      </c>
      <c r="G133" s="37">
        <v>-3.4367402509620781E-3</v>
      </c>
      <c r="H133" s="37">
        <v>0</v>
      </c>
      <c r="I133" s="37">
        <v>-1.142832165002261E-2</v>
      </c>
      <c r="J133" s="37">
        <v>-3.7421570933064974E-2</v>
      </c>
      <c r="K133" s="37">
        <v>0</v>
      </c>
      <c r="L133" s="43">
        <v>0</v>
      </c>
      <c r="M133" s="37"/>
      <c r="N133" s="37"/>
      <c r="O133" s="42">
        <v>36.75</v>
      </c>
      <c r="P133" s="37">
        <v>9.5973220538363435E-2</v>
      </c>
      <c r="Q133" s="37">
        <v>-6.6096873208103535E-2</v>
      </c>
      <c r="R133" s="37">
        <v>0</v>
      </c>
      <c r="S133" s="37">
        <v>8.171891220380445E-2</v>
      </c>
      <c r="T133" s="37">
        <v>-3.2192922296353732E-2</v>
      </c>
      <c r="U133" s="37">
        <v>0</v>
      </c>
      <c r="V133" s="37">
        <v>0.94753758178258352</v>
      </c>
      <c r="W133" s="37">
        <v>-6.474263813622122E-3</v>
      </c>
      <c r="X133" s="37">
        <v>0</v>
      </c>
      <c r="Y133" s="43">
        <v>1</v>
      </c>
      <c r="Z133" s="37"/>
      <c r="AA133" s="37"/>
      <c r="AB133" s="37"/>
      <c r="AC133" s="37"/>
    </row>
    <row r="134" spans="1:29" x14ac:dyDescent="0.2">
      <c r="A134" s="37"/>
      <c r="B134" s="42">
        <v>37</v>
      </c>
      <c r="C134" s="37">
        <v>4.6376859714360563E-2</v>
      </c>
      <c r="D134" s="37">
        <v>-2.6364240575187381E-2</v>
      </c>
      <c r="E134" s="37">
        <v>0</v>
      </c>
      <c r="F134" s="37">
        <v>5.8256168065634384E-2</v>
      </c>
      <c r="G134" s="37">
        <v>-3.5621839949731005E-3</v>
      </c>
      <c r="H134" s="37">
        <v>0</v>
      </c>
      <c r="I134" s="37">
        <v>-1.1528383943853804E-2</v>
      </c>
      <c r="J134" s="37">
        <v>-3.6686428536365057E-2</v>
      </c>
      <c r="K134" s="37">
        <v>0</v>
      </c>
      <c r="L134" s="43">
        <v>0</v>
      </c>
      <c r="M134" s="37"/>
      <c r="N134" s="37"/>
      <c r="O134" s="42">
        <v>37</v>
      </c>
      <c r="P134" s="37">
        <v>9.4585947298352124E-2</v>
      </c>
      <c r="Q134" s="37">
        <v>-6.5462671779509041E-2</v>
      </c>
      <c r="R134" s="37">
        <v>0</v>
      </c>
      <c r="S134" s="37">
        <v>8.0443762744609515E-2</v>
      </c>
      <c r="T134" s="37">
        <v>-3.17730069469353E-2</v>
      </c>
      <c r="U134" s="37">
        <v>0</v>
      </c>
      <c r="V134" s="37">
        <v>0.95519297971846129</v>
      </c>
      <c r="W134" s="37">
        <v>-6.420763758965109E-3</v>
      </c>
      <c r="X134" s="37">
        <v>0</v>
      </c>
      <c r="Y134" s="43">
        <v>1</v>
      </c>
      <c r="Z134" s="37"/>
      <c r="AA134" s="37"/>
      <c r="AB134" s="37"/>
      <c r="AC134" s="37"/>
    </row>
    <row r="135" spans="1:29" x14ac:dyDescent="0.2">
      <c r="A135" s="37"/>
      <c r="B135" s="42">
        <v>37.25</v>
      </c>
      <c r="C135" s="37">
        <v>4.4998370127943943E-2</v>
      </c>
      <c r="D135" s="37">
        <v>-2.6602481934696165E-2</v>
      </c>
      <c r="E135" s="37">
        <v>0</v>
      </c>
      <c r="F135" s="37">
        <v>5.7113779745687765E-2</v>
      </c>
      <c r="G135" s="37">
        <v>-3.7924652732743702E-3</v>
      </c>
      <c r="H135" s="37">
        <v>0</v>
      </c>
      <c r="I135" s="37">
        <v>-1.1617283192562056E-2</v>
      </c>
      <c r="J135" s="37">
        <v>-3.5932414938675272E-2</v>
      </c>
      <c r="K135" s="37">
        <v>0</v>
      </c>
      <c r="L135" s="43">
        <v>0</v>
      </c>
      <c r="M135" s="37"/>
      <c r="N135" s="37"/>
      <c r="O135" s="42">
        <v>37.25</v>
      </c>
      <c r="P135" s="37">
        <v>9.3186208828003103E-2</v>
      </c>
      <c r="Q135" s="37">
        <v>-6.4803391412061373E-2</v>
      </c>
      <c r="R135" s="37">
        <v>0</v>
      </c>
      <c r="S135" s="37">
        <v>7.9169752806780735E-2</v>
      </c>
      <c r="T135" s="37">
        <v>-3.1344035295988171E-2</v>
      </c>
      <c r="U135" s="37">
        <v>0</v>
      </c>
      <c r="V135" s="37">
        <v>0.9610163903690534</v>
      </c>
      <c r="W135" s="37">
        <v>-6.3641983797734156E-3</v>
      </c>
      <c r="X135" s="37">
        <v>0</v>
      </c>
      <c r="Y135" s="43">
        <v>1</v>
      </c>
      <c r="Z135" s="37"/>
      <c r="AA135" s="37"/>
      <c r="AB135" s="37"/>
      <c r="AC135" s="37"/>
    </row>
    <row r="136" spans="1:29" x14ac:dyDescent="0.2">
      <c r="A136" s="37"/>
      <c r="B136" s="42">
        <v>37.5</v>
      </c>
      <c r="C136" s="37">
        <v>4.3603652345941768E-2</v>
      </c>
      <c r="D136" s="37">
        <v>-2.6870912012422199E-2</v>
      </c>
      <c r="E136" s="37">
        <v>0</v>
      </c>
      <c r="F136" s="37">
        <v>5.5933411041140246E-2</v>
      </c>
      <c r="G136" s="37">
        <v>-4.125461479310033E-3</v>
      </c>
      <c r="H136" s="37">
        <v>0</v>
      </c>
      <c r="I136" s="37">
        <v>-1.1694993396556441E-2</v>
      </c>
      <c r="J136" s="37">
        <v>-3.5159846694690966E-2</v>
      </c>
      <c r="K136" s="37">
        <v>0</v>
      </c>
      <c r="L136" s="43">
        <v>0</v>
      </c>
      <c r="M136" s="37"/>
      <c r="N136" s="37"/>
      <c r="O136" s="42">
        <v>37.5</v>
      </c>
      <c r="P136" s="37">
        <v>9.1775809027225819E-2</v>
      </c>
      <c r="Q136" s="37">
        <v>-6.4119082044558073E-2</v>
      </c>
      <c r="R136" s="37">
        <v>0</v>
      </c>
      <c r="S136" s="37">
        <v>7.789794026989405E-2</v>
      </c>
      <c r="T136" s="37">
        <v>-3.0906166891994324E-2</v>
      </c>
      <c r="U136" s="37">
        <v>0</v>
      </c>
      <c r="V136" s="37">
        <v>0.96492312389712254</v>
      </c>
      <c r="W136" s="37">
        <v>-6.3046583832661665E-3</v>
      </c>
      <c r="X136" s="37">
        <v>0</v>
      </c>
      <c r="Y136" s="43">
        <v>1</v>
      </c>
      <c r="Z136" s="37"/>
      <c r="AA136" s="37"/>
      <c r="AB136" s="37"/>
      <c r="AC136" s="37"/>
    </row>
    <row r="137" spans="1:29" x14ac:dyDescent="0.2">
      <c r="A137" s="37"/>
      <c r="B137" s="42">
        <v>37.75</v>
      </c>
      <c r="C137" s="37">
        <v>4.2192264309651506E-2</v>
      </c>
      <c r="D137" s="37">
        <v>-2.7166610018076742E-2</v>
      </c>
      <c r="E137" s="37">
        <v>0</v>
      </c>
      <c r="F137" s="37">
        <v>5.4713595446303387E-2</v>
      </c>
      <c r="G137" s="37">
        <v>-4.5592338311082337E-3</v>
      </c>
      <c r="H137" s="37">
        <v>0</v>
      </c>
      <c r="I137" s="37">
        <v>-1.1761475806464361E-2</v>
      </c>
      <c r="J137" s="37">
        <v>-3.4369033908383972E-2</v>
      </c>
      <c r="K137" s="37">
        <v>0</v>
      </c>
      <c r="L137" s="43">
        <v>0</v>
      </c>
      <c r="M137" s="37"/>
      <c r="N137" s="37"/>
      <c r="O137" s="42">
        <v>37.75</v>
      </c>
      <c r="P137" s="37">
        <v>9.0356480702228126E-2</v>
      </c>
      <c r="Q137" s="37">
        <v>-6.3409800371803549E-2</v>
      </c>
      <c r="R137" s="37">
        <v>0</v>
      </c>
      <c r="S137" s="37">
        <v>7.6629337361161731E-2</v>
      </c>
      <c r="T137" s="37">
        <v>-3.0459557953621097E-2</v>
      </c>
      <c r="U137" s="37">
        <v>0</v>
      </c>
      <c r="V137" s="37">
        <v>0.96683272324931124</v>
      </c>
      <c r="W137" s="37">
        <v>-6.242231829572828E-3</v>
      </c>
      <c r="X137" s="37">
        <v>0</v>
      </c>
      <c r="Y137" s="43">
        <v>1</v>
      </c>
      <c r="Z137" s="37"/>
      <c r="AA137" s="37"/>
      <c r="AB137" s="37"/>
      <c r="AC137" s="37"/>
    </row>
    <row r="138" spans="1:29" x14ac:dyDescent="0.2">
      <c r="A138" s="37"/>
      <c r="B138" s="42">
        <v>38</v>
      </c>
      <c r="C138" s="37">
        <v>4.0763926908716996E-2</v>
      </c>
      <c r="D138" s="37">
        <v>-2.748707474909029E-2</v>
      </c>
      <c r="E138" s="37">
        <v>0</v>
      </c>
      <c r="F138" s="37">
        <v>5.3452665552635281E-2</v>
      </c>
      <c r="G138" s="37">
        <v>-5.0930200307344187E-3</v>
      </c>
      <c r="H138" s="37">
        <v>0</v>
      </c>
      <c r="I138" s="37">
        <v>-1.1816548949306949E-2</v>
      </c>
      <c r="J138" s="37">
        <v>-3.3560281030353245E-2</v>
      </c>
      <c r="K138" s="37">
        <v>0</v>
      </c>
      <c r="L138" s="43">
        <v>0</v>
      </c>
      <c r="M138" s="37"/>
      <c r="N138" s="37"/>
      <c r="O138" s="42">
        <v>38</v>
      </c>
      <c r="P138" s="37">
        <v>8.8929878391068584E-2</v>
      </c>
      <c r="Q138" s="37">
        <v>-6.2675611847307078E-2</v>
      </c>
      <c r="R138" s="37">
        <v>0</v>
      </c>
      <c r="S138" s="37">
        <v>7.5364902585890903E-2</v>
      </c>
      <c r="T138" s="37">
        <v>-3.0004361768987131E-2</v>
      </c>
      <c r="U138" s="37">
        <v>0</v>
      </c>
      <c r="V138" s="37">
        <v>0.96666961905116011</v>
      </c>
      <c r="W138" s="37">
        <v>-6.1770042251779664E-3</v>
      </c>
      <c r="X138" s="37">
        <v>0</v>
      </c>
      <c r="Y138" s="43">
        <v>1</v>
      </c>
      <c r="Z138" s="37"/>
      <c r="AA138" s="37"/>
      <c r="AB138" s="37"/>
      <c r="AC138" s="37"/>
    </row>
    <row r="139" spans="1:29" x14ac:dyDescent="0.2">
      <c r="A139" s="37"/>
      <c r="B139" s="42">
        <v>38.25</v>
      </c>
      <c r="C139" s="37">
        <v>3.9318261476298133E-2</v>
      </c>
      <c r="D139" s="37">
        <v>-2.782963553802098E-2</v>
      </c>
      <c r="E139" s="37">
        <v>0</v>
      </c>
      <c r="F139" s="37">
        <v>5.2149255679619699E-2</v>
      </c>
      <c r="G139" s="37">
        <v>-5.7251211928059931E-3</v>
      </c>
      <c r="H139" s="37">
        <v>0</v>
      </c>
      <c r="I139" s="37">
        <v>-1.1860163998292705E-2</v>
      </c>
      <c r="J139" s="37">
        <v>-3.273388568707869E-2</v>
      </c>
      <c r="K139" s="37">
        <v>0</v>
      </c>
      <c r="L139" s="43">
        <v>0</v>
      </c>
      <c r="M139" s="37"/>
      <c r="N139" s="37"/>
      <c r="O139" s="42">
        <v>38.25</v>
      </c>
      <c r="P139" s="37">
        <v>8.749760292660369E-2</v>
      </c>
      <c r="Q139" s="37">
        <v>-6.1916585189083495E-2</v>
      </c>
      <c r="R139" s="37">
        <v>0</v>
      </c>
      <c r="S139" s="37">
        <v>7.4105564344893793E-2</v>
      </c>
      <c r="T139" s="37">
        <v>-2.9540728133861105E-2</v>
      </c>
      <c r="U139" s="37">
        <v>0</v>
      </c>
      <c r="V139" s="37">
        <v>0.96436112971390742</v>
      </c>
      <c r="W139" s="37">
        <v>-6.1090586079563663E-3</v>
      </c>
      <c r="X139" s="37">
        <v>0</v>
      </c>
      <c r="Y139" s="43">
        <v>1</v>
      </c>
      <c r="Z139" s="37"/>
      <c r="AA139" s="37"/>
      <c r="AB139" s="37"/>
      <c r="AC139" s="37"/>
    </row>
    <row r="140" spans="1:29" x14ac:dyDescent="0.2">
      <c r="A140" s="37"/>
      <c r="B140" s="42">
        <v>38.5</v>
      </c>
      <c r="C140" s="37">
        <v>3.7854243671617382E-2</v>
      </c>
      <c r="D140" s="37">
        <v>-2.8190228799667594E-2</v>
      </c>
      <c r="E140" s="37">
        <v>0</v>
      </c>
      <c r="F140" s="37">
        <v>5.0803352777528232E-2</v>
      </c>
      <c r="G140" s="37">
        <v>-6.4484986653714493E-3</v>
      </c>
      <c r="H140" s="37">
        <v>0</v>
      </c>
      <c r="I140" s="37">
        <v>-1.1892979034447748E-2</v>
      </c>
      <c r="J140" s="37">
        <v>-3.1890136058458474E-2</v>
      </c>
      <c r="K140" s="37">
        <v>0</v>
      </c>
      <c r="L140" s="43">
        <v>0</v>
      </c>
      <c r="M140" s="37"/>
      <c r="N140" s="37"/>
      <c r="O140" s="42">
        <v>38.5</v>
      </c>
      <c r="P140" s="37">
        <v>8.6061233968591111E-2</v>
      </c>
      <c r="Q140" s="37">
        <v>-6.1132785060935113E-2</v>
      </c>
      <c r="R140" s="37">
        <v>0</v>
      </c>
      <c r="S140" s="37">
        <v>7.2852252525366978E-2</v>
      </c>
      <c r="T140" s="37">
        <v>-2.9068802564435003E-2</v>
      </c>
      <c r="U140" s="37">
        <v>0</v>
      </c>
      <c r="V140" s="37">
        <v>0.95983479725768461</v>
      </c>
      <c r="W140" s="37">
        <v>-6.0384756320369937E-3</v>
      </c>
      <c r="X140" s="37">
        <v>0</v>
      </c>
      <c r="Y140" s="43">
        <v>1</v>
      </c>
      <c r="Z140" s="37"/>
      <c r="AA140" s="37"/>
      <c r="AB140" s="37"/>
      <c r="AC140" s="37"/>
    </row>
    <row r="141" spans="1:29" x14ac:dyDescent="0.2">
      <c r="A141" s="37"/>
      <c r="B141" s="42">
        <v>38.75</v>
      </c>
      <c r="C141" s="37">
        <v>3.6370729443115479E-2</v>
      </c>
      <c r="D141" s="37">
        <v>-2.8564572979510761E-2</v>
      </c>
      <c r="E141" s="37">
        <v>0</v>
      </c>
      <c r="F141" s="37">
        <v>4.9415275758908805E-2</v>
      </c>
      <c r="G141" s="37">
        <v>-7.2550262919608421E-3</v>
      </c>
      <c r="H141" s="37">
        <v>0</v>
      </c>
      <c r="I141" s="37">
        <v>-1.1915803724278362E-2</v>
      </c>
      <c r="J141" s="37">
        <v>-3.1029313718443419E-2</v>
      </c>
      <c r="K141" s="37">
        <v>0</v>
      </c>
      <c r="L141" s="43">
        <v>0</v>
      </c>
      <c r="M141" s="37"/>
      <c r="N141" s="37"/>
      <c r="O141" s="42">
        <v>38.75</v>
      </c>
      <c r="P141" s="37">
        <v>8.4622285606844372E-2</v>
      </c>
      <c r="Q141" s="37">
        <v>-6.0324282600186852E-2</v>
      </c>
      <c r="R141" s="37">
        <v>0</v>
      </c>
      <c r="S141" s="37">
        <v>7.1605853438152067E-2</v>
      </c>
      <c r="T141" s="37">
        <v>-2.8588727724096152E-2</v>
      </c>
      <c r="U141" s="37">
        <v>0</v>
      </c>
      <c r="V141" s="37">
        <v>0.95302213606667863</v>
      </c>
      <c r="W141" s="37">
        <v>-5.9653336411414973E-3</v>
      </c>
      <c r="X141" s="37">
        <v>0</v>
      </c>
      <c r="Y141" s="43">
        <v>1</v>
      </c>
      <c r="Z141" s="37"/>
      <c r="AA141" s="37"/>
      <c r="AB141" s="37"/>
      <c r="AC141" s="37"/>
    </row>
    <row r="142" spans="1:29" x14ac:dyDescent="0.2">
      <c r="A142" s="37"/>
      <c r="B142" s="42">
        <v>39</v>
      </c>
      <c r="C142" s="37">
        <v>3.4866624497437826E-2</v>
      </c>
      <c r="D142" s="37">
        <v>-2.8948546056583702E-2</v>
      </c>
      <c r="E142" s="37">
        <v>0</v>
      </c>
      <c r="F142" s="37">
        <v>4.7985343926056245E-2</v>
      </c>
      <c r="G142" s="37">
        <v>-8.1368641675054754E-3</v>
      </c>
      <c r="H142" s="37">
        <v>0</v>
      </c>
      <c r="I142" s="37">
        <v>-1.1929419678839537E-2</v>
      </c>
      <c r="J142" s="37">
        <v>-3.01516946524929E-2</v>
      </c>
      <c r="K142" s="37">
        <v>0</v>
      </c>
      <c r="L142" s="43">
        <v>0</v>
      </c>
      <c r="M142" s="37"/>
      <c r="N142" s="37"/>
      <c r="O142" s="42">
        <v>39</v>
      </c>
      <c r="P142" s="37">
        <v>8.3181584105648909E-2</v>
      </c>
      <c r="Q142" s="37">
        <v>-5.9491299891841098E-2</v>
      </c>
      <c r="R142" s="37">
        <v>0</v>
      </c>
      <c r="S142" s="37">
        <v>7.0366588771378247E-2</v>
      </c>
      <c r="T142" s="37">
        <v>-2.8100661467703958E-2</v>
      </c>
      <c r="U142" s="37">
        <v>0</v>
      </c>
      <c r="V142" s="37">
        <v>0.94391055469002083</v>
      </c>
      <c r="W142" s="37">
        <v>-5.8897086650720673E-3</v>
      </c>
      <c r="X142" s="37">
        <v>0</v>
      </c>
      <c r="Y142" s="43">
        <v>1</v>
      </c>
      <c r="Z142" s="37"/>
      <c r="AA142" s="37"/>
      <c r="AB142" s="37"/>
      <c r="AC142" s="37"/>
    </row>
    <row r="143" spans="1:29" x14ac:dyDescent="0.2">
      <c r="A143" s="37"/>
      <c r="B143" s="42">
        <v>39.25</v>
      </c>
      <c r="C143" s="37">
        <v>3.3340817071055184E-2</v>
      </c>
      <c r="D143" s="37">
        <v>-2.9338033592512414E-2</v>
      </c>
      <c r="E143" s="37">
        <v>0</v>
      </c>
      <c r="F143" s="37">
        <v>4.6514002985079017E-2</v>
      </c>
      <c r="G143" s="37">
        <v>-9.0859211031264486E-3</v>
      </c>
      <c r="H143" s="37">
        <v>0</v>
      </c>
      <c r="I143" s="37">
        <v>-1.1934650264690205E-2</v>
      </c>
      <c r="J143" s="37">
        <v>-2.9257549064610089E-2</v>
      </c>
      <c r="K143" s="37">
        <v>0</v>
      </c>
      <c r="L143" s="43">
        <v>0</v>
      </c>
      <c r="M143" s="37"/>
      <c r="N143" s="37"/>
      <c r="O143" s="42">
        <v>39.25</v>
      </c>
      <c r="P143" s="37">
        <v>8.17381680439766E-2</v>
      </c>
      <c r="Q143" s="37">
        <v>-5.863446513034587E-2</v>
      </c>
      <c r="R143" s="37">
        <v>0</v>
      </c>
      <c r="S143" s="37">
        <v>6.9132918497317064E-2</v>
      </c>
      <c r="T143" s="37">
        <v>-2.7604808613702847E-2</v>
      </c>
      <c r="U143" s="37">
        <v>0</v>
      </c>
      <c r="V143" s="37">
        <v>0.93263509160561853</v>
      </c>
      <c r="W143" s="37">
        <v>-5.8116743509551913E-3</v>
      </c>
      <c r="X143" s="37">
        <v>0</v>
      </c>
      <c r="Y143" s="43">
        <v>1</v>
      </c>
      <c r="Z143" s="37"/>
      <c r="AA143" s="37"/>
      <c r="AB143" s="37"/>
      <c r="AC143" s="37"/>
    </row>
    <row r="144" spans="1:29" x14ac:dyDescent="0.2">
      <c r="A144" s="37"/>
      <c r="B144" s="42">
        <v>39.5</v>
      </c>
      <c r="C144" s="37">
        <v>3.1792146318570857E-2</v>
      </c>
      <c r="D144" s="37">
        <v>-2.9728856519662283E-2</v>
      </c>
      <c r="E144" s="37">
        <v>0</v>
      </c>
      <c r="F144" s="37">
        <v>4.5001882389398062E-2</v>
      </c>
      <c r="G144" s="37">
        <v>-1.0093604438083492E-2</v>
      </c>
      <c r="H144" s="37">
        <v>0</v>
      </c>
      <c r="I144" s="37">
        <v>-1.1932392927846536E-2</v>
      </c>
      <c r="J144" s="37">
        <v>-2.8347141357121686E-2</v>
      </c>
      <c r="K144" s="37">
        <v>0</v>
      </c>
      <c r="L144" s="43">
        <v>0</v>
      </c>
      <c r="M144" s="37"/>
      <c r="N144" s="37"/>
      <c r="O144" s="42">
        <v>39.5</v>
      </c>
      <c r="P144" s="37">
        <v>8.0290506706175435E-2</v>
      </c>
      <c r="Q144" s="37">
        <v>-5.7754530397703618E-2</v>
      </c>
      <c r="R144" s="37">
        <v>0</v>
      </c>
      <c r="S144" s="37">
        <v>6.7902754663027309E-2</v>
      </c>
      <c r="T144" s="37">
        <v>-2.7101386029433794E-2</v>
      </c>
      <c r="U144" s="37">
        <v>0</v>
      </c>
      <c r="V144" s="37">
        <v>0.91937688324610178</v>
      </c>
      <c r="W144" s="37">
        <v>-5.7313021892245256E-3</v>
      </c>
      <c r="X144" s="37">
        <v>0</v>
      </c>
      <c r="Y144" s="43">
        <v>1</v>
      </c>
      <c r="Z144" s="37"/>
      <c r="AA144" s="37"/>
      <c r="AB144" s="37"/>
      <c r="AC144" s="37"/>
    </row>
    <row r="145" spans="1:29" x14ac:dyDescent="0.2">
      <c r="A145" s="37"/>
      <c r="B145" s="42">
        <v>39.75</v>
      </c>
      <c r="C145" s="37">
        <v>3.0219563432218877E-2</v>
      </c>
      <c r="D145" s="37">
        <v>-3.0117130143274995E-2</v>
      </c>
      <c r="E145" s="37">
        <v>0</v>
      </c>
      <c r="F145" s="37">
        <v>4.3449480395548079E-2</v>
      </c>
      <c r="G145" s="37">
        <v>-1.1152125693210557E-2</v>
      </c>
      <c r="H145" s="37">
        <v>0</v>
      </c>
      <c r="I145" s="37">
        <v>-1.192344848245952E-2</v>
      </c>
      <c r="J145" s="37">
        <v>-2.7420731088886541E-2</v>
      </c>
      <c r="K145" s="37">
        <v>0</v>
      </c>
      <c r="L145" s="43">
        <v>0</v>
      </c>
      <c r="M145" s="37"/>
      <c r="N145" s="37"/>
      <c r="O145" s="42">
        <v>39.75</v>
      </c>
      <c r="P145" s="37">
        <v>7.8837176459886749E-2</v>
      </c>
      <c r="Q145" s="37">
        <v>-5.6852215075974044E-2</v>
      </c>
      <c r="R145" s="37">
        <v>0</v>
      </c>
      <c r="S145" s="37">
        <v>6.6674134925529316E-2</v>
      </c>
      <c r="T145" s="37">
        <v>-2.6590603302401483E-2</v>
      </c>
      <c r="U145" s="37">
        <v>0</v>
      </c>
      <c r="V145" s="37">
        <v>0.9043068166778454</v>
      </c>
      <c r="W145" s="37">
        <v>-5.6486616674752826E-3</v>
      </c>
      <c r="X145" s="37">
        <v>0</v>
      </c>
      <c r="Y145" s="43">
        <v>1</v>
      </c>
      <c r="Z145" s="37"/>
      <c r="AA145" s="37"/>
      <c r="AB145" s="37"/>
      <c r="AC145" s="37"/>
    </row>
    <row r="146" spans="1:29" x14ac:dyDescent="0.2">
      <c r="A146" s="37"/>
      <c r="B146" s="42">
        <v>40</v>
      </c>
      <c r="C146" s="37">
        <v>2.8622067420645436E-2</v>
      </c>
      <c r="D146" s="37">
        <v>-3.0499119082826542E-2</v>
      </c>
      <c r="E146" s="37">
        <v>0</v>
      </c>
      <c r="F146" s="37">
        <v>4.185728474620376E-2</v>
      </c>
      <c r="G146" s="37">
        <v>-1.2253986629513935E-2</v>
      </c>
      <c r="H146" s="37">
        <v>0</v>
      </c>
      <c r="I146" s="37">
        <v>-1.1908587882113686E-2</v>
      </c>
      <c r="J146" s="37">
        <v>-2.6478572787205668E-2</v>
      </c>
      <c r="K146" s="37">
        <v>0</v>
      </c>
      <c r="L146" s="43">
        <v>0</v>
      </c>
      <c r="M146" s="37"/>
      <c r="N146" s="37"/>
      <c r="O146" s="42">
        <v>40</v>
      </c>
      <c r="P146" s="37">
        <v>7.7376808644059381E-2</v>
      </c>
      <c r="Q146" s="37">
        <v>-5.5928218119969841E-2</v>
      </c>
      <c r="R146" s="37">
        <v>0</v>
      </c>
      <c r="S146" s="37">
        <v>6.544516994804539E-2</v>
      </c>
      <c r="T146" s="37">
        <v>-2.6072664361382447E-2</v>
      </c>
      <c r="U146" s="37">
        <v>0</v>
      </c>
      <c r="V146" s="37">
        <v>0.88758991306872304</v>
      </c>
      <c r="W146" s="37">
        <v>-5.5638203283434468E-3</v>
      </c>
      <c r="X146" s="37">
        <v>0</v>
      </c>
      <c r="Y146" s="43">
        <v>1</v>
      </c>
      <c r="Z146" s="37"/>
      <c r="AA146" s="37"/>
      <c r="AB146" s="37"/>
      <c r="AC146" s="37"/>
    </row>
    <row r="147" spans="1:29" x14ac:dyDescent="0.2">
      <c r="A147" s="37"/>
      <c r="B147" s="42">
        <v>40.25</v>
      </c>
      <c r="C147" s="37">
        <v>2.6998699851125352E-2</v>
      </c>
      <c r="D147" s="37">
        <v>-3.0871224164291E-2</v>
      </c>
      <c r="E147" s="37">
        <v>0</v>
      </c>
      <c r="F147" s="37">
        <v>4.022577957143092E-2</v>
      </c>
      <c r="G147" s="37">
        <v>-1.3391941111706718E-2</v>
      </c>
      <c r="H147" s="37">
        <v>0</v>
      </c>
      <c r="I147" s="37">
        <v>-1.1888556906940018E-2</v>
      </c>
      <c r="J147" s="37">
        <v>-2.552091606558049E-2</v>
      </c>
      <c r="K147" s="37">
        <v>0</v>
      </c>
      <c r="L147" s="43">
        <v>0</v>
      </c>
      <c r="M147" s="37"/>
      <c r="N147" s="37"/>
      <c r="O147" s="42">
        <v>40.25</v>
      </c>
      <c r="P147" s="37">
        <v>7.5908083216406297E-2</v>
      </c>
      <c r="Q147" s="37">
        <v>-5.4983219717107623E-2</v>
      </c>
      <c r="R147" s="37">
        <v>0</v>
      </c>
      <c r="S147" s="37">
        <v>6.4214036435361166E-2</v>
      </c>
      <c r="T147" s="37">
        <v>-2.5547767777093E-2</v>
      </c>
      <c r="U147" s="37">
        <v>0</v>
      </c>
      <c r="V147" s="37">
        <v>0.86938589494842233</v>
      </c>
      <c r="W147" s="37">
        <v>-5.4768438308694239E-3</v>
      </c>
      <c r="X147" s="37">
        <v>0</v>
      </c>
      <c r="Y147" s="43">
        <v>1</v>
      </c>
      <c r="Z147" s="37"/>
      <c r="AA147" s="37"/>
      <c r="AB147" s="37"/>
      <c r="AC147" s="37"/>
    </row>
    <row r="148" spans="1:29" x14ac:dyDescent="0.2">
      <c r="A148" s="37"/>
      <c r="B148" s="42">
        <v>40.5</v>
      </c>
      <c r="C148" s="37">
        <v>2.5348543260092171E-2</v>
      </c>
      <c r="D148" s="37">
        <v>-3.1229977596674896E-2</v>
      </c>
      <c r="E148" s="37">
        <v>0</v>
      </c>
      <c r="F148" s="37">
        <v>3.855544525926824E-2</v>
      </c>
      <c r="G148" s="37">
        <v>-1.4558986597989154E-2</v>
      </c>
      <c r="H148" s="37">
        <v>0</v>
      </c>
      <c r="I148" s="37">
        <v>-1.1864076996855211E-2</v>
      </c>
      <c r="J148" s="37">
        <v>-2.4548005717634602E-2</v>
      </c>
      <c r="K148" s="37">
        <v>0</v>
      </c>
      <c r="L148" s="43">
        <v>0</v>
      </c>
      <c r="M148" s="37"/>
      <c r="N148" s="37"/>
      <c r="O148" s="42">
        <v>40.5</v>
      </c>
      <c r="P148" s="37">
        <v>7.4429724765220584E-2</v>
      </c>
      <c r="Q148" s="37">
        <v>-5.4017882394538752E-2</v>
      </c>
      <c r="R148" s="37">
        <v>0</v>
      </c>
      <c r="S148" s="37">
        <v>6.2978972550427059E-2</v>
      </c>
      <c r="T148" s="37">
        <v>-2.5016106991092357E-2</v>
      </c>
      <c r="U148" s="37">
        <v>0</v>
      </c>
      <c r="V148" s="37">
        <v>0.84984955508454618</v>
      </c>
      <c r="W148" s="37">
        <v>-5.3877960099555228E-3</v>
      </c>
      <c r="X148" s="37">
        <v>0</v>
      </c>
      <c r="Y148" s="43">
        <v>1</v>
      </c>
      <c r="Z148" s="37"/>
      <c r="AA148" s="37"/>
      <c r="AB148" s="37"/>
      <c r="AC148" s="37"/>
    </row>
    <row r="149" spans="1:29" x14ac:dyDescent="0.2">
      <c r="A149" s="37"/>
      <c r="B149" s="42">
        <v>40.75</v>
      </c>
      <c r="C149" s="37">
        <v>2.3670722283927859E-2</v>
      </c>
      <c r="D149" s="37">
        <v>-3.1572044252810905E-2</v>
      </c>
      <c r="E149" s="37">
        <v>0</v>
      </c>
      <c r="F149" s="37">
        <v>3.6846753274089039E-2</v>
      </c>
      <c r="G149" s="37">
        <v>-1.5748377217717824E-2</v>
      </c>
      <c r="H149" s="37">
        <v>0</v>
      </c>
      <c r="I149" s="37">
        <v>-1.1835843276882585E-2</v>
      </c>
      <c r="J149" s="37">
        <v>-2.3560081855972026E-2</v>
      </c>
      <c r="K149" s="37">
        <v>0</v>
      </c>
      <c r="L149" s="43">
        <v>0</v>
      </c>
      <c r="M149" s="37"/>
      <c r="N149" s="37"/>
      <c r="O149" s="42">
        <v>40.75</v>
      </c>
      <c r="P149" s="37">
        <v>7.2940511516904394E-2</v>
      </c>
      <c r="Q149" s="37">
        <v>-5.3032849125312254E-2</v>
      </c>
      <c r="R149" s="37">
        <v>0</v>
      </c>
      <c r="S149" s="37">
        <v>6.1738286305281775E-2</v>
      </c>
      <c r="T149" s="37">
        <v>-2.4477870172221472E-2</v>
      </c>
      <c r="U149" s="37">
        <v>0</v>
      </c>
      <c r="V149" s="37">
        <v>0.82913004184545969</v>
      </c>
      <c r="W149" s="37">
        <v>-5.2967389363729467E-3</v>
      </c>
      <c r="X149" s="37">
        <v>0</v>
      </c>
      <c r="Y149" s="43">
        <v>1</v>
      </c>
      <c r="Z149" s="37"/>
      <c r="AA149" s="37"/>
      <c r="AB149" s="37"/>
      <c r="AC149" s="37"/>
    </row>
    <row r="150" spans="1:29" x14ac:dyDescent="0.2">
      <c r="A150" s="37"/>
      <c r="B150" s="42">
        <v>41</v>
      </c>
      <c r="C150" s="37">
        <v>2.1964401021515201E-2</v>
      </c>
      <c r="D150" s="37">
        <v>-3.1894214569500257E-2</v>
      </c>
      <c r="E150" s="37">
        <v>0</v>
      </c>
      <c r="F150" s="37">
        <v>3.510016837602592E-2</v>
      </c>
      <c r="G150" s="37">
        <v>-1.6953606269781929E-2</v>
      </c>
      <c r="H150" s="37">
        <v>0</v>
      </c>
      <c r="I150" s="37">
        <v>-1.1804526585031283E-2</v>
      </c>
      <c r="J150" s="37">
        <v>-2.255738002779939E-2</v>
      </c>
      <c r="K150" s="37">
        <v>0</v>
      </c>
      <c r="L150" s="43">
        <v>0</v>
      </c>
      <c r="M150" s="37"/>
      <c r="N150" s="37"/>
      <c r="O150" s="42">
        <v>41</v>
      </c>
      <c r="P150" s="37">
        <v>7.1439269337920663E-2</v>
      </c>
      <c r="Q150" s="37">
        <v>-5.2028744864125009E-2</v>
      </c>
      <c r="R150" s="37">
        <v>0</v>
      </c>
      <c r="S150" s="37">
        <v>6.0490349025425161E-2</v>
      </c>
      <c r="T150" s="37">
        <v>-2.3933240487277629E-2</v>
      </c>
      <c r="U150" s="37">
        <v>0</v>
      </c>
      <c r="V150" s="37">
        <v>0.80737139136742542</v>
      </c>
      <c r="W150" s="37">
        <v>-5.2037329698965615E-3</v>
      </c>
      <c r="X150" s="37">
        <v>0</v>
      </c>
      <c r="Y150" s="43">
        <v>1</v>
      </c>
      <c r="Z150" s="37"/>
      <c r="AA150" s="37"/>
      <c r="AB150" s="37"/>
      <c r="AC150" s="37"/>
    </row>
    <row r="151" spans="1:29" x14ac:dyDescent="0.2">
      <c r="A151" s="37"/>
      <c r="B151" s="42">
        <v>41.25</v>
      </c>
      <c r="C151" s="37">
        <v>2.0228781534871842E-2</v>
      </c>
      <c r="D151" s="37">
        <v>-3.2193400049435716E-2</v>
      </c>
      <c r="E151" s="37">
        <v>0</v>
      </c>
      <c r="F151" s="37">
        <v>3.3316148718462557E-2</v>
      </c>
      <c r="G151" s="37">
        <v>-1.8168397844101403E-2</v>
      </c>
      <c r="H151" s="37">
        <v>0</v>
      </c>
      <c r="I151" s="37">
        <v>-1.1770774318807575E-2</v>
      </c>
      <c r="J151" s="37">
        <v>-2.154013130948762E-2</v>
      </c>
      <c r="K151" s="37">
        <v>0</v>
      </c>
      <c r="L151" s="43">
        <v>0</v>
      </c>
      <c r="M151" s="37"/>
      <c r="N151" s="37"/>
      <c r="O151" s="42">
        <v>41.25</v>
      </c>
      <c r="P151" s="37">
        <v>6.9924869960754421E-2</v>
      </c>
      <c r="Q151" s="37">
        <v>-5.1006177151569076E-2</v>
      </c>
      <c r="R151" s="37">
        <v>0</v>
      </c>
      <c r="S151" s="37">
        <v>5.9233593035724397E-2</v>
      </c>
      <c r="T151" s="37">
        <v>-2.3382396263080807E-2</v>
      </c>
      <c r="U151" s="37">
        <v>0</v>
      </c>
      <c r="V151" s="37">
        <v>0.78471270998483078</v>
      </c>
      <c r="W151" s="37">
        <v>-5.1088368144126678E-3</v>
      </c>
      <c r="X151" s="37">
        <v>0</v>
      </c>
      <c r="Y151" s="43">
        <v>1</v>
      </c>
      <c r="Z151" s="37"/>
      <c r="AA151" s="37"/>
      <c r="AB151" s="37"/>
      <c r="AC151" s="37"/>
    </row>
    <row r="152" spans="1:29" x14ac:dyDescent="0.2">
      <c r="A152" s="37"/>
      <c r="B152" s="42">
        <v>41.5</v>
      </c>
      <c r="C152" s="37">
        <v>1.8463102425261724E-2</v>
      </c>
      <c r="D152" s="37">
        <v>-3.246662895897634E-2</v>
      </c>
      <c r="E152" s="37">
        <v>0</v>
      </c>
      <c r="F152" s="37">
        <v>3.1495145957141091E-2</v>
      </c>
      <c r="G152" s="37">
        <v>-1.938669878537258E-2</v>
      </c>
      <c r="H152" s="37">
        <v>0</v>
      </c>
      <c r="I152" s="37">
        <v>-1.173521124694421E-2</v>
      </c>
      <c r="J152" s="37">
        <v>-2.0508562421054144E-2</v>
      </c>
      <c r="K152" s="37">
        <v>0</v>
      </c>
      <c r="L152" s="43">
        <v>0</v>
      </c>
      <c r="M152" s="37"/>
      <c r="N152" s="37"/>
      <c r="O152" s="42">
        <v>41.5</v>
      </c>
      <c r="P152" s="37">
        <v>6.8396229354771521E-2</v>
      </c>
      <c r="Q152" s="37">
        <v>-4.9965736642817671E-2</v>
      </c>
      <c r="R152" s="37">
        <v>0</v>
      </c>
      <c r="S152" s="37">
        <v>5.7966509518699638E-2</v>
      </c>
      <c r="T152" s="37">
        <v>-2.2825511129275E-2</v>
      </c>
      <c r="U152" s="37">
        <v>0</v>
      </c>
      <c r="V152" s="37">
        <v>0.76128834094207321</v>
      </c>
      <c r="W152" s="37">
        <v>-5.0121075686838934E-3</v>
      </c>
      <c r="X152" s="37">
        <v>0</v>
      </c>
      <c r="Y152" s="43">
        <v>1</v>
      </c>
      <c r="Z152" s="37"/>
      <c r="AA152" s="37"/>
      <c r="AB152" s="37"/>
      <c r="AC152" s="37"/>
    </row>
    <row r="153" spans="1:29" x14ac:dyDescent="0.2">
      <c r="A153" s="37"/>
      <c r="B153" s="42">
        <v>41.75</v>
      </c>
      <c r="C153" s="37">
        <v>1.6666637458241595E-2</v>
      </c>
      <c r="D153" s="37">
        <v>-3.271104218237264E-2</v>
      </c>
      <c r="E153" s="37">
        <v>0</v>
      </c>
      <c r="F153" s="37">
        <v>2.9637605351297225E-2</v>
      </c>
      <c r="G153" s="37">
        <v>-2.0602670955339519E-2</v>
      </c>
      <c r="H153" s="37">
        <v>0</v>
      </c>
      <c r="I153" s="37">
        <v>-1.1698440291359802E-2</v>
      </c>
      <c r="J153" s="37">
        <v>-1.9462895826305449E-2</v>
      </c>
      <c r="K153" s="37">
        <v>0</v>
      </c>
      <c r="L153" s="43">
        <v>0</v>
      </c>
      <c r="M153" s="37"/>
      <c r="N153" s="37"/>
      <c r="O153" s="42">
        <v>41.75</v>
      </c>
      <c r="P153" s="37">
        <v>6.6852306131686134E-2</v>
      </c>
      <c r="Q153" s="37">
        <v>-4.8907997639604961E-2</v>
      </c>
      <c r="R153" s="37">
        <v>0</v>
      </c>
      <c r="S153" s="37">
        <v>5.6687646423824845E-2</v>
      </c>
      <c r="T153" s="37">
        <v>-2.2262754161821441E-2</v>
      </c>
      <c r="U153" s="37">
        <v>0</v>
      </c>
      <c r="V153" s="37">
        <v>0.73722802824690348</v>
      </c>
      <c r="W153" s="37">
        <v>-4.9136007762983144E-3</v>
      </c>
      <c r="X153" s="37">
        <v>0</v>
      </c>
      <c r="Y153" s="43">
        <v>1</v>
      </c>
      <c r="Z153" s="37"/>
      <c r="AA153" s="37"/>
      <c r="AB153" s="37"/>
      <c r="AC153" s="37"/>
    </row>
    <row r="154" spans="1:29" x14ac:dyDescent="0.2">
      <c r="A154" s="37"/>
      <c r="B154" s="42">
        <v>42</v>
      </c>
      <c r="C154" s="37">
        <v>1.4838694243501038E-2</v>
      </c>
      <c r="D154" s="37">
        <v>-3.2923889236899928E-2</v>
      </c>
      <c r="E154" s="37">
        <v>0</v>
      </c>
      <c r="F154" s="37">
        <v>2.774396586361938E-2</v>
      </c>
      <c r="G154" s="37">
        <v>-2.1810683791424701E-2</v>
      </c>
      <c r="H154" s="37">
        <v>0</v>
      </c>
      <c r="I154" s="37">
        <v>-1.1661043279341143E-2</v>
      </c>
      <c r="J154" s="37">
        <v>-1.8403349830662386E-2</v>
      </c>
      <c r="K154" s="37">
        <v>0</v>
      </c>
      <c r="L154" s="43">
        <v>0</v>
      </c>
      <c r="M154" s="37"/>
      <c r="N154" s="37"/>
      <c r="O154" s="42">
        <v>42</v>
      </c>
      <c r="P154" s="37">
        <v>6.529210001347785E-2</v>
      </c>
      <c r="Q154" s="37">
        <v>-4.7833518593209945E-2</v>
      </c>
      <c r="R154" s="37">
        <v>0</v>
      </c>
      <c r="S154" s="37">
        <v>5.5395606459729407E-2</v>
      </c>
      <c r="T154" s="37">
        <v>-2.1694290018368534E-2</v>
      </c>
      <c r="U154" s="37">
        <v>0</v>
      </c>
      <c r="V154" s="37">
        <v>0.71265707365803621</v>
      </c>
      <c r="W154" s="37">
        <v>-4.8133704731737961E-3</v>
      </c>
      <c r="X154" s="37">
        <v>0</v>
      </c>
      <c r="Y154" s="43">
        <v>1</v>
      </c>
      <c r="Z154" s="37"/>
      <c r="AA154" s="37"/>
      <c r="AB154" s="37"/>
      <c r="AC154" s="37"/>
    </row>
    <row r="155" spans="1:29" x14ac:dyDescent="0.2">
      <c r="A155" s="37"/>
      <c r="B155" s="42">
        <v>42.25</v>
      </c>
      <c r="C155" s="37">
        <v>1.2978612969730463E-2</v>
      </c>
      <c r="D155" s="37">
        <v>-3.3102524443243908E-2</v>
      </c>
      <c r="E155" s="37">
        <v>0</v>
      </c>
      <c r="F155" s="37">
        <v>2.5814660260937927E-2</v>
      </c>
      <c r="G155" s="37">
        <v>-2.300530714954574E-2</v>
      </c>
      <c r="H155" s="37">
        <v>0</v>
      </c>
      <c r="I155" s="37">
        <v>-1.1623581666578175E-2</v>
      </c>
      <c r="J155" s="37">
        <v>-1.7330138678961049E-2</v>
      </c>
      <c r="K155" s="37">
        <v>0</v>
      </c>
      <c r="L155" s="43">
        <v>0</v>
      </c>
      <c r="M155" s="37"/>
      <c r="N155" s="37"/>
      <c r="O155" s="42">
        <v>42.25</v>
      </c>
      <c r="P155" s="37">
        <v>6.3714650368147829E-2</v>
      </c>
      <c r="Q155" s="37">
        <v>-4.6742842602485624E-2</v>
      </c>
      <c r="R155" s="37">
        <v>0</v>
      </c>
      <c r="S155" s="37">
        <v>5.4089045169547489E-2</v>
      </c>
      <c r="T155" s="37">
        <v>-2.1120279073328252E-2</v>
      </c>
      <c r="U155" s="37">
        <v>0</v>
      </c>
      <c r="V155" s="37">
        <v>0.68769648789010773</v>
      </c>
      <c r="W155" s="37">
        <v>-4.7114692344506007E-3</v>
      </c>
      <c r="X155" s="37">
        <v>0</v>
      </c>
      <c r="Y155" s="43">
        <v>1</v>
      </c>
      <c r="Z155" s="37"/>
      <c r="AA155" s="37"/>
      <c r="AB155" s="37"/>
      <c r="AC155" s="37"/>
    </row>
    <row r="156" spans="1:29" x14ac:dyDescent="0.2">
      <c r="A156" s="37"/>
      <c r="B156" s="42">
        <v>42.5</v>
      </c>
      <c r="C156" s="37">
        <v>1.1085765190403052E-2</v>
      </c>
      <c r="D156" s="37">
        <v>-3.3244403245127785E-2</v>
      </c>
      <c r="E156" s="37">
        <v>0</v>
      </c>
      <c r="F156" s="37">
        <v>2.3850115214473888E-2</v>
      </c>
      <c r="G156" s="37">
        <v>-2.4181304420595851E-2</v>
      </c>
      <c r="H156" s="37">
        <v>0</v>
      </c>
      <c r="I156" s="37">
        <v>-1.1586597232983387E-2</v>
      </c>
      <c r="J156" s="37">
        <v>-1.6243472653186153E-2</v>
      </c>
      <c r="K156" s="37">
        <v>0</v>
      </c>
      <c r="L156" s="43">
        <v>0</v>
      </c>
      <c r="M156" s="37"/>
      <c r="N156" s="37"/>
      <c r="O156" s="42">
        <v>42.5</v>
      </c>
      <c r="P156" s="37">
        <v>6.211903479321812E-2</v>
      </c>
      <c r="Q156" s="37">
        <v>-4.563649788017532E-2</v>
      </c>
      <c r="R156" s="37">
        <v>0</v>
      </c>
      <c r="S156" s="37">
        <v>5.2766669073747607E-2</v>
      </c>
      <c r="T156" s="37">
        <v>-2.0540877543489433E-2</v>
      </c>
      <c r="U156" s="37">
        <v>0</v>
      </c>
      <c r="V156" s="37">
        <v>0.66246313600709072</v>
      </c>
      <c r="W156" s="37">
        <v>-4.6079482185371334E-3</v>
      </c>
      <c r="X156" s="37">
        <v>0</v>
      </c>
      <c r="Y156" s="43">
        <v>1</v>
      </c>
      <c r="Z156" s="37"/>
      <c r="AA156" s="37"/>
      <c r="AB156" s="37"/>
      <c r="AC156" s="37"/>
    </row>
    <row r="157" spans="1:29" x14ac:dyDescent="0.2">
      <c r="A157" s="37"/>
      <c r="B157" s="42">
        <v>42.75</v>
      </c>
      <c r="C157" s="37">
        <v>9.1595526494891999E-3</v>
      </c>
      <c r="D157" s="37">
        <v>-3.3347078659034857E-2</v>
      </c>
      <c r="E157" s="37">
        <v>0</v>
      </c>
      <c r="F157" s="37">
        <v>2.1850751392381795E-2</v>
      </c>
      <c r="G157" s="37">
        <v>-2.533362589664323E-2</v>
      </c>
      <c r="H157" s="37">
        <v>0</v>
      </c>
      <c r="I157" s="37">
        <v>-1.1550612753602252E-2</v>
      </c>
      <c r="J157" s="37">
        <v>-1.514355815665569E-2</v>
      </c>
      <c r="K157" s="37">
        <v>0</v>
      </c>
      <c r="L157" s="43">
        <v>0</v>
      </c>
      <c r="M157" s="37"/>
      <c r="N157" s="37"/>
      <c r="O157" s="42">
        <v>42.75</v>
      </c>
      <c r="P157" s="37">
        <v>6.0504367757005184E-2</v>
      </c>
      <c r="Q157" s="37">
        <v>-4.4514998209668644E-2</v>
      </c>
      <c r="R157" s="37">
        <v>0</v>
      </c>
      <c r="S157" s="37">
        <v>5.1427233886114365E-2</v>
      </c>
      <c r="T157" s="37">
        <v>-1.9956237611593597E-2</v>
      </c>
      <c r="U157" s="37">
        <v>0</v>
      </c>
      <c r="V157" s="37">
        <v>0.63706987742449428</v>
      </c>
      <c r="W157" s="37">
        <v>-4.5028572102321432E-3</v>
      </c>
      <c r="X157" s="37">
        <v>0</v>
      </c>
      <c r="Y157" s="43">
        <v>1</v>
      </c>
      <c r="Z157" s="37"/>
      <c r="AA157" s="37"/>
      <c r="AB157" s="37"/>
      <c r="AC157" s="37"/>
    </row>
    <row r="158" spans="1:29" x14ac:dyDescent="0.2">
      <c r="A158" s="37"/>
      <c r="B158" s="42">
        <v>43</v>
      </c>
      <c r="C158" s="37">
        <v>7.1994061608151583E-3</v>
      </c>
      <c r="D158" s="37">
        <v>-3.3408197867562883E-2</v>
      </c>
      <c r="E158" s="37">
        <v>0</v>
      </c>
      <c r="F158" s="37">
        <v>1.981698355713668E-2</v>
      </c>
      <c r="G158" s="37">
        <v>-2.6457402393752272E-2</v>
      </c>
      <c r="H158" s="37">
        <v>0</v>
      </c>
      <c r="I158" s="37">
        <v>-1.1516132643030197E-2</v>
      </c>
      <c r="J158" s="37">
        <v>-1.4030597805667178E-2</v>
      </c>
      <c r="K158" s="37">
        <v>0</v>
      </c>
      <c r="L158" s="43">
        <v>0</v>
      </c>
      <c r="M158" s="37"/>
      <c r="N158" s="37"/>
      <c r="O158" s="42">
        <v>43</v>
      </c>
      <c r="P158" s="37">
        <v>5.8869799296015657E-2</v>
      </c>
      <c r="Q158" s="37">
        <v>-4.337884338987541E-2</v>
      </c>
      <c r="R158" s="37">
        <v>0</v>
      </c>
      <c r="S158" s="37">
        <v>5.0069542800265765E-2</v>
      </c>
      <c r="T158" s="37">
        <v>-1.9366507547171619E-2</v>
      </c>
      <c r="U158" s="37">
        <v>0</v>
      </c>
      <c r="V158" s="37">
        <v>0.61162570078714396</v>
      </c>
      <c r="W158" s="37">
        <v>-4.3962446626291535E-3</v>
      </c>
      <c r="X158" s="37">
        <v>0</v>
      </c>
      <c r="Y158" s="43">
        <v>1</v>
      </c>
      <c r="Z158" s="37"/>
      <c r="AA158" s="37"/>
      <c r="AB158" s="37"/>
      <c r="AC158" s="37"/>
    </row>
    <row r="159" spans="1:29" x14ac:dyDescent="0.2">
      <c r="A159" s="37"/>
      <c r="B159" s="42">
        <v>43.25</v>
      </c>
      <c r="C159" s="37">
        <v>5.2047845304716844E-3</v>
      </c>
      <c r="D159" s="37">
        <v>-3.3425498942138976E-2</v>
      </c>
      <c r="E159" s="37">
        <v>0</v>
      </c>
      <c r="F159" s="37">
        <v>1.7749220661203324E-2</v>
      </c>
      <c r="G159" s="37">
        <v>-2.7547939113977016E-2</v>
      </c>
      <c r="H159" s="37">
        <v>0</v>
      </c>
      <c r="I159" s="37">
        <v>-1.1483643576254643E-2</v>
      </c>
      <c r="J159" s="37">
        <v>-1.2904790519361775E-2</v>
      </c>
      <c r="K159" s="37">
        <v>0</v>
      </c>
      <c r="L159" s="43">
        <v>0</v>
      </c>
      <c r="M159" s="37"/>
      <c r="N159" s="37"/>
      <c r="O159" s="42">
        <v>43.25</v>
      </c>
      <c r="P159" s="37">
        <v>5.7214513751992158E-2</v>
      </c>
      <c r="Q159" s="37">
        <v>-4.2228519652643737E-2</v>
      </c>
      <c r="R159" s="37">
        <v>0</v>
      </c>
      <c r="S159" s="37">
        <v>4.8692444833491777E-2</v>
      </c>
      <c r="T159" s="37">
        <v>-1.8771831819027085E-2</v>
      </c>
      <c r="U159" s="37">
        <v>0</v>
      </c>
      <c r="V159" s="37">
        <v>0.58623585374228071</v>
      </c>
      <c r="W159" s="37">
        <v>-4.2881577366206264E-3</v>
      </c>
      <c r="X159" s="37">
        <v>0</v>
      </c>
      <c r="Y159" s="43">
        <v>1</v>
      </c>
      <c r="Z159" s="37"/>
      <c r="AA159" s="37"/>
      <c r="AB159" s="37"/>
      <c r="AC159" s="37"/>
    </row>
    <row r="160" spans="1:29" x14ac:dyDescent="0.2">
      <c r="A160" s="37"/>
      <c r="B160" s="42">
        <v>43.5</v>
      </c>
      <c r="C160" s="37">
        <v>3.1751735173504159E-3</v>
      </c>
      <c r="D160" s="37">
        <v>-3.3396807682349205E-2</v>
      </c>
      <c r="E160" s="37">
        <v>0</v>
      </c>
      <c r="F160" s="37">
        <v>1.5647865937999939E-2</v>
      </c>
      <c r="G160" s="37">
        <v>-2.8600709728397788E-2</v>
      </c>
      <c r="H160" s="37">
        <v>0</v>
      </c>
      <c r="I160" s="37">
        <v>-1.1453615086723268E-2</v>
      </c>
      <c r="J160" s="37">
        <v>-1.176633160016749E-2</v>
      </c>
      <c r="K160" s="37">
        <v>0</v>
      </c>
      <c r="L160" s="43">
        <v>0</v>
      </c>
      <c r="M160" s="37"/>
      <c r="N160" s="37"/>
      <c r="O160" s="42">
        <v>43.5</v>
      </c>
      <c r="P160" s="37">
        <v>5.5537728568067379E-2</v>
      </c>
      <c r="Q160" s="37">
        <v>-4.1064500076307908E-2</v>
      </c>
      <c r="R160" s="37">
        <v>0</v>
      </c>
      <c r="S160" s="37">
        <v>4.7294833242835566E-2</v>
      </c>
      <c r="T160" s="37">
        <v>-1.8172351207884407E-2</v>
      </c>
      <c r="U160" s="37">
        <v>0</v>
      </c>
      <c r="V160" s="37">
        <v>0.56100196780667488</v>
      </c>
      <c r="W160" s="37">
        <v>-4.1786423398832775E-3</v>
      </c>
      <c r="X160" s="37">
        <v>0</v>
      </c>
      <c r="Y160" s="43">
        <v>1</v>
      </c>
      <c r="Z160" s="37"/>
      <c r="AA160" s="37"/>
      <c r="AB160" s="37"/>
      <c r="AC160" s="37"/>
    </row>
    <row r="161" spans="1:29" x14ac:dyDescent="0.2">
      <c r="A161" s="37"/>
      <c r="B161" s="42">
        <v>43.75</v>
      </c>
      <c r="C161" s="37">
        <v>1.1100848360374727E-3</v>
      </c>
      <c r="D161" s="37">
        <v>-3.3320034578423474E-2</v>
      </c>
      <c r="E161" s="37">
        <v>0</v>
      </c>
      <c r="F161" s="37">
        <v>1.3513316993545743E-2</v>
      </c>
      <c r="G161" s="37">
        <v>-2.9611350684304316E-2</v>
      </c>
      <c r="H161" s="37">
        <v>0</v>
      </c>
      <c r="I161" s="37">
        <v>-1.1426500142395213E-2</v>
      </c>
      <c r="J161" s="37">
        <v>-1.0615412816993075E-2</v>
      </c>
      <c r="K161" s="37">
        <v>0</v>
      </c>
      <c r="L161" s="43">
        <v>0</v>
      </c>
      <c r="M161" s="37"/>
      <c r="N161" s="37"/>
      <c r="O161" s="42">
        <v>43.75</v>
      </c>
      <c r="P161" s="37">
        <v>5.383869312300682E-2</v>
      </c>
      <c r="Q161" s="37">
        <v>-3.9887244981215542E-2</v>
      </c>
      <c r="R161" s="37">
        <v>0</v>
      </c>
      <c r="S161" s="37">
        <v>4.5875643992411952E-2</v>
      </c>
      <c r="T161" s="37">
        <v>-1.7568202913535558E-2</v>
      </c>
      <c r="U161" s="37">
        <v>0</v>
      </c>
      <c r="V161" s="37">
        <v>0.53602217895611659</v>
      </c>
      <c r="W161" s="37">
        <v>-4.0677431642391348E-3</v>
      </c>
      <c r="X161" s="37">
        <v>0</v>
      </c>
      <c r="Y161" s="43">
        <v>1</v>
      </c>
      <c r="Z161" s="37"/>
      <c r="AA161" s="37"/>
      <c r="AB161" s="37"/>
      <c r="AC161" s="37"/>
    </row>
    <row r="162" spans="1:29" x14ac:dyDescent="0.2">
      <c r="A162" s="37"/>
      <c r="B162" s="42">
        <v>44</v>
      </c>
      <c r="C162" s="37">
        <v>-9.9094480509265281E-4</v>
      </c>
      <c r="D162" s="37">
        <v>-3.3193171881441774E-2</v>
      </c>
      <c r="E162" s="37">
        <v>0</v>
      </c>
      <c r="F162" s="37">
        <v>1.1345965894047794E-2</v>
      </c>
      <c r="G162" s="37">
        <v>-3.057565571626597E-2</v>
      </c>
      <c r="H162" s="37">
        <v>0</v>
      </c>
      <c r="I162" s="37">
        <v>-1.1402735700904998E-2</v>
      </c>
      <c r="J162" s="37">
        <v>-9.4522224806068422E-3</v>
      </c>
      <c r="K162" s="37">
        <v>0</v>
      </c>
      <c r="L162" s="43">
        <v>0</v>
      </c>
      <c r="M162" s="37"/>
      <c r="N162" s="37"/>
      <c r="O162" s="42">
        <v>44</v>
      </c>
      <c r="P162" s="37">
        <v>5.2116687604176093E-2</v>
      </c>
      <c r="Q162" s="37">
        <v>-3.8697202311951617E-2</v>
      </c>
      <c r="R162" s="37">
        <v>0</v>
      </c>
      <c r="S162" s="37">
        <v>4.4433854270920392E-2</v>
      </c>
      <c r="T162" s="37">
        <v>-1.6959520658041516E-2</v>
      </c>
      <c r="U162" s="37">
        <v>0</v>
      </c>
      <c r="V162" s="37">
        <v>0.51139124423075089</v>
      </c>
      <c r="W162" s="37">
        <v>-3.9555037217789413E-3</v>
      </c>
      <c r="X162" s="37">
        <v>0</v>
      </c>
      <c r="Y162" s="43">
        <v>1</v>
      </c>
      <c r="Z162" s="37"/>
      <c r="AA162" s="37"/>
      <c r="AB162" s="37"/>
      <c r="AC162" s="37"/>
    </row>
    <row r="163" spans="1:29" x14ac:dyDescent="0.2">
      <c r="A163" s="37"/>
      <c r="B163" s="42">
        <v>44.25</v>
      </c>
      <c r="C163" s="37">
        <v>-3.128354619994056E-3</v>
      </c>
      <c r="D163" s="37">
        <v>-3.3014290793933476E-2</v>
      </c>
      <c r="E163" s="37">
        <v>0</v>
      </c>
      <c r="F163" s="37">
        <v>9.1461992592165586E-3</v>
      </c>
      <c r="G163" s="37">
        <v>-3.1489570569190217E-2</v>
      </c>
      <c r="H163" s="37">
        <v>0</v>
      </c>
      <c r="I163" s="37">
        <v>-1.1382743243003368E-2</v>
      </c>
      <c r="J163" s="37">
        <v>-8.27694552923397E-3</v>
      </c>
      <c r="K163" s="37">
        <v>0</v>
      </c>
      <c r="L163" s="43">
        <v>0</v>
      </c>
      <c r="M163" s="37"/>
      <c r="N163" s="37"/>
      <c r="O163" s="42">
        <v>44.25</v>
      </c>
      <c r="P163" s="37">
        <v>5.0371021944911831E-2</v>
      </c>
      <c r="Q163" s="37">
        <v>-3.7494808003486035E-2</v>
      </c>
      <c r="R163" s="37">
        <v>0</v>
      </c>
      <c r="S163" s="37">
        <v>4.2968481095488897E-2</v>
      </c>
      <c r="T163" s="37">
        <v>-1.634643478655029E-2</v>
      </c>
      <c r="U163" s="37">
        <v>0</v>
      </c>
      <c r="V163" s="37">
        <v>0.48720065211234953</v>
      </c>
      <c r="W163" s="37">
        <v>-3.8419663794483153E-3</v>
      </c>
      <c r="X163" s="37">
        <v>0</v>
      </c>
      <c r="Y163" s="43">
        <v>1</v>
      </c>
      <c r="Z163" s="37"/>
      <c r="AA163" s="37"/>
      <c r="AB163" s="37"/>
      <c r="AC163" s="37"/>
    </row>
    <row r="164" spans="1:29" x14ac:dyDescent="0.2">
      <c r="A164" s="37"/>
      <c r="B164" s="42">
        <v>44.5</v>
      </c>
      <c r="C164" s="37">
        <v>-5.3025581688963541E-3</v>
      </c>
      <c r="D164" s="37">
        <v>-3.2781540461746417E-2</v>
      </c>
      <c r="E164" s="37">
        <v>0</v>
      </c>
      <c r="F164" s="37">
        <v>6.9144000414489426E-3</v>
      </c>
      <c r="G164" s="37">
        <v>-3.2349189784945054E-2</v>
      </c>
      <c r="H164" s="37">
        <v>0</v>
      </c>
      <c r="I164" s="37">
        <v>-1.1366928898310036E-2</v>
      </c>
      <c r="J164" s="37">
        <v>-7.0897633391568959E-3</v>
      </c>
      <c r="K164" s="37">
        <v>0</v>
      </c>
      <c r="L164" s="43">
        <v>0</v>
      </c>
      <c r="M164" s="37"/>
      <c r="N164" s="37"/>
      <c r="O164" s="42">
        <v>44.5</v>
      </c>
      <c r="P164" s="37">
        <v>4.8601034821551536E-2</v>
      </c>
      <c r="Q164" s="37">
        <v>-3.628048633383596E-2</v>
      </c>
      <c r="R164" s="37">
        <v>0</v>
      </c>
      <c r="S164" s="37">
        <v>4.1478579995002818E-2</v>
      </c>
      <c r="T164" s="37">
        <v>-1.5729072366218677E-2</v>
      </c>
      <c r="U164" s="37">
        <v>0</v>
      </c>
      <c r="V164" s="37">
        <v>0.4635387271735425</v>
      </c>
      <c r="W164" s="37">
        <v>-3.7271723923449282E-3</v>
      </c>
      <c r="X164" s="37">
        <v>0</v>
      </c>
      <c r="Y164" s="43">
        <v>1</v>
      </c>
      <c r="Z164" s="37"/>
      <c r="AA164" s="37"/>
      <c r="AB164" s="37"/>
      <c r="AC164" s="37"/>
    </row>
    <row r="165" spans="1:29" x14ac:dyDescent="0.2">
      <c r="A165" s="37"/>
      <c r="B165" s="42">
        <v>44.75</v>
      </c>
      <c r="C165" s="37">
        <v>-7.5134619016807846E-3</v>
      </c>
      <c r="D165" s="37">
        <v>-3.249347998586094E-2</v>
      </c>
      <c r="E165" s="37">
        <v>0</v>
      </c>
      <c r="F165" s="37">
        <v>4.6512790886126254E-3</v>
      </c>
      <c r="G165" s="37">
        <v>-3.3151119959605957E-2</v>
      </c>
      <c r="H165" s="37">
        <v>0</v>
      </c>
      <c r="I165" s="37">
        <v>-1.1355607674720325E-2</v>
      </c>
      <c r="J165" s="37">
        <v>-5.8908040712726262E-3</v>
      </c>
      <c r="K165" s="37">
        <v>0</v>
      </c>
      <c r="L165" s="43">
        <v>0</v>
      </c>
      <c r="M165" s="37"/>
      <c r="N165" s="37"/>
      <c r="O165" s="42">
        <v>44.75</v>
      </c>
      <c r="P165" s="37">
        <v>4.6806092417671863E-2</v>
      </c>
      <c r="Q165" s="37">
        <v>-3.5054650304512158E-2</v>
      </c>
      <c r="R165" s="37">
        <v>0</v>
      </c>
      <c r="S165" s="37">
        <v>3.9963243354986133E-2</v>
      </c>
      <c r="T165" s="37">
        <v>-1.5107557269482097E-2</v>
      </c>
      <c r="U165" s="37">
        <v>0</v>
      </c>
      <c r="V165" s="37">
        <v>0.44049075604758059</v>
      </c>
      <c r="W165" s="37">
        <v>-3.6111619396328246E-3</v>
      </c>
      <c r="X165" s="37">
        <v>0</v>
      </c>
      <c r="Y165" s="43">
        <v>1</v>
      </c>
      <c r="Z165" s="37"/>
      <c r="AA165" s="37"/>
      <c r="AB165" s="37"/>
      <c r="AC165" s="37"/>
    </row>
    <row r="166" spans="1:29" x14ac:dyDescent="0.2">
      <c r="A166" s="37"/>
      <c r="B166" s="42">
        <v>45</v>
      </c>
      <c r="C166" s="37">
        <v>-9.7599106053074536E-3</v>
      </c>
      <c r="D166" s="37">
        <v>-3.2149461213916819E-2</v>
      </c>
      <c r="E166" s="37">
        <v>0</v>
      </c>
      <c r="F166" s="37">
        <v>2.3582569186419988E-3</v>
      </c>
      <c r="G166" s="37">
        <v>-3.3892898945568906E-2</v>
      </c>
      <c r="H166" s="37">
        <v>0</v>
      </c>
      <c r="I166" s="37">
        <v>-1.1348916116770802E-2</v>
      </c>
      <c r="J166" s="37">
        <v>-4.6800854642090606E-3</v>
      </c>
      <c r="K166" s="37">
        <v>0</v>
      </c>
      <c r="L166" s="43">
        <v>0</v>
      </c>
      <c r="M166" s="37"/>
      <c r="N166" s="37"/>
      <c r="O166" s="42">
        <v>45</v>
      </c>
      <c r="P166" s="37">
        <v>4.49855879422838E-2</v>
      </c>
      <c r="Q166" s="37">
        <v>-3.3817701893985141E-2</v>
      </c>
      <c r="R166" s="37">
        <v>0</v>
      </c>
      <c r="S166" s="37">
        <v>3.8421599843754706E-2</v>
      </c>
      <c r="T166" s="37">
        <v>-1.4482010284384561E-2</v>
      </c>
      <c r="U166" s="37">
        <v>0</v>
      </c>
      <c r="V166" s="37">
        <v>0.4181390421537543</v>
      </c>
      <c r="W166" s="37">
        <v>-3.4939741487024431E-3</v>
      </c>
      <c r="X166" s="37">
        <v>0</v>
      </c>
      <c r="Y166" s="43">
        <v>1</v>
      </c>
      <c r="Z166" s="37"/>
      <c r="AA166" s="37"/>
      <c r="AB166" s="37"/>
      <c r="AC166" s="37"/>
    </row>
    <row r="167" spans="1:29" x14ac:dyDescent="0.2">
      <c r="A167" s="37"/>
      <c r="B167" s="42">
        <v>45.25</v>
      </c>
      <c r="C167" s="37">
        <v>-1.2040639850932067E-2</v>
      </c>
      <c r="D167" s="37">
        <v>-3.1748966068635642E-2</v>
      </c>
      <c r="E167" s="37">
        <v>0</v>
      </c>
      <c r="F167" s="37">
        <v>3.680975900977046E-5</v>
      </c>
      <c r="G167" s="37">
        <v>-3.4572264867930524E-2</v>
      </c>
      <c r="H167" s="37">
        <v>0</v>
      </c>
      <c r="I167" s="37">
        <v>-1.1346963250776554E-2</v>
      </c>
      <c r="J167" s="37">
        <v>-3.4576130468986221E-3</v>
      </c>
      <c r="K167" s="37">
        <v>0</v>
      </c>
      <c r="L167" s="43">
        <v>0</v>
      </c>
      <c r="M167" s="37"/>
      <c r="N167" s="37"/>
      <c r="O167" s="42">
        <v>45.25</v>
      </c>
      <c r="P167" s="37">
        <v>4.3138948439002789E-2</v>
      </c>
      <c r="Q167" s="37">
        <v>-3.2570030649134107E-2</v>
      </c>
      <c r="R167" s="37">
        <v>0</v>
      </c>
      <c r="S167" s="37">
        <v>3.6852824588459399E-2</v>
      </c>
      <c r="T167" s="37">
        <v>-1.3852549392348923E-2</v>
      </c>
      <c r="U167" s="37">
        <v>0</v>
      </c>
      <c r="V167" s="37">
        <v>0.39656223574962723</v>
      </c>
      <c r="W167" s="37">
        <v>-3.3756469719510365E-3</v>
      </c>
      <c r="X167" s="37">
        <v>0</v>
      </c>
      <c r="Y167" s="43">
        <v>1</v>
      </c>
      <c r="Z167" s="37"/>
      <c r="AA167" s="37"/>
      <c r="AB167" s="37"/>
      <c r="AC167" s="37"/>
    </row>
    <row r="168" spans="1:29" x14ac:dyDescent="0.2">
      <c r="A168" s="37"/>
      <c r="B168" s="42">
        <v>45.5</v>
      </c>
      <c r="C168" s="37">
        <v>-1.4354419000637719E-2</v>
      </c>
      <c r="D168" s="37">
        <v>-3.1291505518016738E-2</v>
      </c>
      <c r="E168" s="37">
        <v>0</v>
      </c>
      <c r="F168" s="37">
        <v>-2.3116281339277123E-3</v>
      </c>
      <c r="G168" s="37">
        <v>-3.5187043146628572E-2</v>
      </c>
      <c r="H168" s="37">
        <v>0</v>
      </c>
      <c r="I168" s="37">
        <v>-1.1349853522859554E-2</v>
      </c>
      <c r="J168" s="37">
        <v>-2.2233948657097713E-3</v>
      </c>
      <c r="K168" s="37">
        <v>0</v>
      </c>
      <c r="L168" s="43">
        <v>0</v>
      </c>
      <c r="M168" s="37"/>
      <c r="N168" s="37"/>
      <c r="O168" s="42">
        <v>45.5</v>
      </c>
      <c r="P168" s="37">
        <v>4.1266211499502603E-2</v>
      </c>
      <c r="Q168" s="37">
        <v>-3.1311886873509387E-2</v>
      </c>
      <c r="R168" s="37">
        <v>0</v>
      </c>
      <c r="S168" s="37">
        <v>3.5256987911932214E-2</v>
      </c>
      <c r="T168" s="37">
        <v>-1.3219304620974537E-2</v>
      </c>
      <c r="U168" s="37">
        <v>0</v>
      </c>
      <c r="V168" s="37">
        <v>0.3757783528833869</v>
      </c>
      <c r="W168" s="37">
        <v>-3.2562059110425728E-3</v>
      </c>
      <c r="X168" s="37">
        <v>0</v>
      </c>
      <c r="Y168" s="43">
        <v>1</v>
      </c>
      <c r="Z168" s="37"/>
      <c r="AA168" s="37"/>
      <c r="AB168" s="37"/>
      <c r="AC168" s="37"/>
    </row>
    <row r="169" spans="1:29" x14ac:dyDescent="0.2">
      <c r="A169" s="37"/>
      <c r="B169" s="42">
        <v>45.75</v>
      </c>
      <c r="C169" s="37">
        <v>-1.6700050228759977E-2</v>
      </c>
      <c r="D169" s="37">
        <v>-3.0776618511343834E-2</v>
      </c>
      <c r="E169" s="37">
        <v>0</v>
      </c>
      <c r="F169" s="37">
        <v>-4.6856632185914293E-3</v>
      </c>
      <c r="G169" s="37">
        <v>-3.5735143565599259E-2</v>
      </c>
      <c r="H169" s="37">
        <v>0</v>
      </c>
      <c r="I169" s="37">
        <v>-1.1357686957481405E-2</v>
      </c>
      <c r="J169" s="37">
        <v>-9.7744137989108637E-4</v>
      </c>
      <c r="K169" s="37">
        <v>0</v>
      </c>
      <c r="L169" s="43">
        <v>0</v>
      </c>
      <c r="M169" s="37"/>
      <c r="N169" s="37"/>
      <c r="O169" s="42">
        <v>45.75</v>
      </c>
      <c r="P169" s="37">
        <v>3.9368375908479081E-2</v>
      </c>
      <c r="Q169" s="37">
        <v>-3.0043304551440553E-2</v>
      </c>
      <c r="R169" s="37">
        <v>0</v>
      </c>
      <c r="S169" s="37">
        <v>3.3635571425923771E-2</v>
      </c>
      <c r="T169" s="37">
        <v>-1.2582427108962957E-2</v>
      </c>
      <c r="U169" s="37">
        <v>0</v>
      </c>
      <c r="V169" s="37">
        <v>0.35571013120397765</v>
      </c>
      <c r="W169" s="37">
        <v>-3.1356571643375991E-3</v>
      </c>
      <c r="X169" s="37">
        <v>0</v>
      </c>
      <c r="Y169" s="43">
        <v>1</v>
      </c>
      <c r="Z169" s="37"/>
      <c r="AA169" s="37"/>
      <c r="AB169" s="37"/>
      <c r="AC169" s="37"/>
    </row>
    <row r="170" spans="1:29" x14ac:dyDescent="0.2">
      <c r="A170" s="37"/>
      <c r="B170" s="42">
        <v>46</v>
      </c>
      <c r="C170" s="37">
        <v>-1.9076367501122959E-2</v>
      </c>
      <c r="D170" s="37">
        <v>-3.0203871004423899E-2</v>
      </c>
      <c r="E170" s="37">
        <v>0</v>
      </c>
      <c r="F170" s="37">
        <v>-7.0839414038310622E-3</v>
      </c>
      <c r="G170" s="37">
        <v>-3.6214557503107869E-2</v>
      </c>
      <c r="H170" s="37">
        <v>0</v>
      </c>
      <c r="I170" s="37">
        <v>-1.1370559298475413E-2</v>
      </c>
      <c r="J170" s="37">
        <v>2.8023465495730093E-4</v>
      </c>
      <c r="K170" s="37">
        <v>0</v>
      </c>
      <c r="L170" s="43">
        <v>0</v>
      </c>
      <c r="M170" s="37"/>
      <c r="N170" s="37"/>
      <c r="O170" s="42">
        <v>46</v>
      </c>
      <c r="P170" s="37">
        <v>3.7446518999987077E-2</v>
      </c>
      <c r="Q170" s="37">
        <v>-2.8764295734510892E-2</v>
      </c>
      <c r="R170" s="37">
        <v>0</v>
      </c>
      <c r="S170" s="37">
        <v>3.1990169388205203E-2</v>
      </c>
      <c r="T170" s="37">
        <v>-1.1942066645707072E-2</v>
      </c>
      <c r="U170" s="37">
        <v>0</v>
      </c>
      <c r="V170" s="37">
        <v>0.33627225187485976</v>
      </c>
      <c r="W170" s="37">
        <v>-3.0140049152725112E-3</v>
      </c>
      <c r="X170" s="37">
        <v>0</v>
      </c>
      <c r="Y170" s="43">
        <v>1</v>
      </c>
      <c r="Z170" s="37"/>
      <c r="AA170" s="37"/>
      <c r="AB170" s="37"/>
      <c r="AC170" s="37"/>
    </row>
    <row r="171" spans="1:29" x14ac:dyDescent="0.2">
      <c r="A171" s="37"/>
      <c r="B171" s="42">
        <v>46.25</v>
      </c>
      <c r="C171" s="37">
        <v>-2.1482235784114678E-2</v>
      </c>
      <c r="D171" s="37">
        <v>-2.9572854886060096E-2</v>
      </c>
      <c r="E171" s="37">
        <v>0</v>
      </c>
      <c r="F171" s="37">
        <v>-9.5051469613895989E-3</v>
      </c>
      <c r="G171" s="37">
        <v>-3.6623355110878997E-2</v>
      </c>
      <c r="H171" s="37">
        <v>0</v>
      </c>
      <c r="I171" s="37">
        <v>-1.1388562175704386E-2</v>
      </c>
      <c r="J171" s="37">
        <v>1.5496182725760477E-3</v>
      </c>
      <c r="K171" s="37">
        <v>0</v>
      </c>
      <c r="L171" s="43">
        <v>0</v>
      </c>
      <c r="M171" s="37"/>
      <c r="N171" s="37"/>
      <c r="O171" s="42">
        <v>46.25</v>
      </c>
      <c r="P171" s="37">
        <v>3.5501664691288681E-2</v>
      </c>
      <c r="Q171" s="37">
        <v>-2.747487969873541E-2</v>
      </c>
      <c r="R171" s="37">
        <v>0</v>
      </c>
      <c r="S171" s="37">
        <v>3.0322294639763214E-2</v>
      </c>
      <c r="T171" s="37">
        <v>-1.1298368396832625E-2</v>
      </c>
      <c r="U171" s="37">
        <v>0</v>
      </c>
      <c r="V171" s="37">
        <v>0.31738438463862906</v>
      </c>
      <c r="W171" s="37">
        <v>-2.8912539268743861E-3</v>
      </c>
      <c r="X171" s="37">
        <v>0</v>
      </c>
      <c r="Y171" s="43">
        <v>1</v>
      </c>
      <c r="Z171" s="37"/>
      <c r="AA171" s="37"/>
      <c r="AB171" s="37"/>
      <c r="AC171" s="37"/>
    </row>
    <row r="172" spans="1:29" x14ac:dyDescent="0.2">
      <c r="A172" s="37"/>
      <c r="B172" s="42">
        <v>46.5</v>
      </c>
      <c r="C172" s="37">
        <v>-2.3916550018347138E-2</v>
      </c>
      <c r="D172" s="37">
        <v>-2.8883187123850629E-2</v>
      </c>
      <c r="E172" s="37">
        <v>0</v>
      </c>
      <c r="F172" s="37">
        <v>-1.1948001295587929E-2</v>
      </c>
      <c r="G172" s="37">
        <v>-3.6959682792966131E-2</v>
      </c>
      <c r="H172" s="37">
        <v>0</v>
      </c>
      <c r="I172" s="37">
        <v>-1.1411783224756E-2</v>
      </c>
      <c r="J172" s="37">
        <v>2.8306924114556153E-3</v>
      </c>
      <c r="K172" s="37">
        <v>0</v>
      </c>
      <c r="L172" s="43">
        <v>0</v>
      </c>
      <c r="M172" s="37"/>
      <c r="N172" s="37"/>
      <c r="O172" s="42">
        <v>46.5</v>
      </c>
      <c r="P172" s="37">
        <v>3.3534824735983904E-2</v>
      </c>
      <c r="Q172" s="37">
        <v>-2.6175073969440632E-2</v>
      </c>
      <c r="R172" s="37">
        <v>0</v>
      </c>
      <c r="S172" s="37">
        <v>2.8633439422517171E-2</v>
      </c>
      <c r="T172" s="37">
        <v>-1.0651474053533949E-2</v>
      </c>
      <c r="U172" s="37">
        <v>0</v>
      </c>
      <c r="V172" s="37">
        <v>0.29896711623544547</v>
      </c>
      <c r="W172" s="37">
        <v>-2.7674087451458954E-3</v>
      </c>
      <c r="X172" s="37">
        <v>0</v>
      </c>
      <c r="Y172" s="43">
        <v>1</v>
      </c>
      <c r="Z172" s="37"/>
      <c r="AA172" s="37"/>
      <c r="AB172" s="37"/>
      <c r="AC172" s="37"/>
    </row>
    <row r="173" spans="1:29" x14ac:dyDescent="0.2">
      <c r="A173" s="37"/>
      <c r="B173" s="42">
        <v>46.75</v>
      </c>
      <c r="C173" s="37">
        <v>-2.6378234324329952E-2</v>
      </c>
      <c r="D173" s="37">
        <v>-2.8134508804242842E-2</v>
      </c>
      <c r="E173" s="37">
        <v>0</v>
      </c>
      <c r="F173" s="37">
        <v>-1.4411261890398208E-2</v>
      </c>
      <c r="G173" s="37">
        <v>-3.7221760622194733E-2</v>
      </c>
      <c r="H173" s="37">
        <v>0</v>
      </c>
      <c r="I173" s="37">
        <v>-1.1440306233454933E-2</v>
      </c>
      <c r="J173" s="37">
        <v>4.123438004929536E-3</v>
      </c>
      <c r="K173" s="37">
        <v>0</v>
      </c>
      <c r="L173" s="43">
        <v>0</v>
      </c>
      <c r="M173" s="37"/>
      <c r="N173" s="37"/>
      <c r="O173" s="42">
        <v>46.75</v>
      </c>
      <c r="P173" s="37">
        <v>3.154697990177624E-2</v>
      </c>
      <c r="Q173" s="37">
        <v>-2.4864898551671732E-2</v>
      </c>
      <c r="R173" s="37">
        <v>0</v>
      </c>
      <c r="S173" s="37">
        <v>2.6925047801469759E-2</v>
      </c>
      <c r="T173" s="37">
        <v>-1.0001521439078065E-2</v>
      </c>
      <c r="U173" s="37">
        <v>0</v>
      </c>
      <c r="V173" s="37">
        <v>0.28094381394052448</v>
      </c>
      <c r="W173" s="37">
        <v>-2.6424740768558885E-3</v>
      </c>
      <c r="X173" s="37">
        <v>0</v>
      </c>
      <c r="Y173" s="43">
        <v>1</v>
      </c>
      <c r="Z173" s="37"/>
      <c r="AA173" s="37"/>
      <c r="AB173" s="37"/>
      <c r="AC173" s="37"/>
    </row>
    <row r="174" spans="1:29" x14ac:dyDescent="0.2">
      <c r="A174" s="37"/>
      <c r="B174" s="42">
        <v>47</v>
      </c>
      <c r="C174" s="37">
        <v>-2.8866241148962857E-2</v>
      </c>
      <c r="D174" s="37">
        <v>-2.7326484270465023E-2</v>
      </c>
      <c r="E174" s="37">
        <v>0</v>
      </c>
      <c r="F174" s="37">
        <v>-1.6893721232102976E-2</v>
      </c>
      <c r="G174" s="37">
        <v>-3.7407879915821063E-2</v>
      </c>
      <c r="H174" s="37">
        <v>0</v>
      </c>
      <c r="I174" s="37">
        <v>-1.1474211269932866E-2</v>
      </c>
      <c r="J174" s="37">
        <v>5.4278340668632019E-3</v>
      </c>
      <c r="K174" s="37">
        <v>0</v>
      </c>
      <c r="L174" s="43">
        <v>0</v>
      </c>
      <c r="M174" s="37"/>
      <c r="N174" s="37"/>
      <c r="O174" s="42">
        <v>47</v>
      </c>
      <c r="P174" s="37">
        <v>2.9539083435823343E-2</v>
      </c>
      <c r="Q174" s="37">
        <v>-2.3544375276023377E-2</v>
      </c>
      <c r="R174" s="37">
        <v>0</v>
      </c>
      <c r="S174" s="37">
        <v>2.5198520865780338E-2</v>
      </c>
      <c r="T174" s="37">
        <v>-9.3486446886954511E-3</v>
      </c>
      <c r="U174" s="37">
        <v>0</v>
      </c>
      <c r="V174" s="37">
        <v>0.26324028849681724</v>
      </c>
      <c r="W174" s="37">
        <v>-2.5164547327256107E-3</v>
      </c>
      <c r="X174" s="37">
        <v>0</v>
      </c>
      <c r="Y174" s="43">
        <v>1</v>
      </c>
      <c r="Z174" s="37"/>
      <c r="AA174" s="37"/>
      <c r="AB174" s="37"/>
      <c r="AC174" s="37"/>
    </row>
    <row r="175" spans="1:29" x14ac:dyDescent="0.2">
      <c r="A175" s="37"/>
      <c r="B175" s="42">
        <v>47.25</v>
      </c>
      <c r="C175" s="37">
        <v>-3.1379550461897665E-2</v>
      </c>
      <c r="D175" s="37">
        <v>-2.6458800270467098E-2</v>
      </c>
      <c r="E175" s="37">
        <v>0</v>
      </c>
      <c r="F175" s="37">
        <v>-1.9394205784330154E-2</v>
      </c>
      <c r="G175" s="37">
        <v>-3.7516400874001654E-2</v>
      </c>
      <c r="H175" s="37">
        <v>0</v>
      </c>
      <c r="I175" s="37">
        <v>-1.1513574809164595E-2</v>
      </c>
      <c r="J175" s="37">
        <v>6.7438577868124128E-3</v>
      </c>
      <c r="K175" s="37">
        <v>0</v>
      </c>
      <c r="L175" s="43">
        <v>0</v>
      </c>
      <c r="M175" s="37"/>
      <c r="N175" s="37"/>
      <c r="O175" s="42">
        <v>47.25</v>
      </c>
      <c r="P175" s="37">
        <v>2.7512063486664573E-2</v>
      </c>
      <c r="Q175" s="37">
        <v>-2.2213527356114593E-2</v>
      </c>
      <c r="R175" s="37">
        <v>0</v>
      </c>
      <c r="S175" s="37">
        <v>2.3455220398375332E-2</v>
      </c>
      <c r="T175" s="37">
        <v>-8.6929743956498662E-3</v>
      </c>
      <c r="U175" s="37">
        <v>0</v>
      </c>
      <c r="V175" s="37">
        <v>0.24578455886260997</v>
      </c>
      <c r="W175" s="37">
        <v>-2.3893555895375951E-3</v>
      </c>
      <c r="X175" s="37">
        <v>0</v>
      </c>
      <c r="Y175" s="43">
        <v>1</v>
      </c>
      <c r="Z175" s="37"/>
      <c r="AA175" s="37"/>
      <c r="AB175" s="37"/>
      <c r="AC175" s="37"/>
    </row>
    <row r="176" spans="1:29" x14ac:dyDescent="0.2">
      <c r="A176" s="37"/>
      <c r="B176" s="42">
        <v>47.5</v>
      </c>
      <c r="C176" s="37">
        <v>-3.3917168971051126E-2</v>
      </c>
      <c r="D176" s="37">
        <v>-2.5531165146147838E-2</v>
      </c>
      <c r="E176" s="37">
        <v>0</v>
      </c>
      <c r="F176" s="37">
        <v>-2.1911574990786775E-2</v>
      </c>
      <c r="G176" s="37">
        <v>-3.7545750311317683E-2</v>
      </c>
      <c r="H176" s="37">
        <v>0</v>
      </c>
      <c r="I176" s="37">
        <v>-1.1558469854493048E-2</v>
      </c>
      <c r="J176" s="37">
        <v>8.0714846096441306E-3</v>
      </c>
      <c r="K176" s="37">
        <v>0</v>
      </c>
      <c r="L176" s="43">
        <v>0</v>
      </c>
      <c r="M176" s="37"/>
      <c r="N176" s="37"/>
      <c r="O176" s="42">
        <v>47.5</v>
      </c>
      <c r="P176" s="37">
        <v>2.5466822754165008E-2</v>
      </c>
      <c r="Q176" s="37">
        <v>-2.0872379547736131E-2</v>
      </c>
      <c r="R176" s="37">
        <v>0</v>
      </c>
      <c r="S176" s="37">
        <v>2.1696468465318475E-2</v>
      </c>
      <c r="T176" s="37">
        <v>-8.0346376820457088E-3</v>
      </c>
      <c r="U176" s="37">
        <v>0</v>
      </c>
      <c r="V176" s="37">
        <v>0.22850689039938743</v>
      </c>
      <c r="W176" s="37">
        <v>-2.2611816057346856E-3</v>
      </c>
      <c r="X176" s="37">
        <v>0</v>
      </c>
      <c r="Y176" s="43">
        <v>1</v>
      </c>
      <c r="Z176" s="37"/>
      <c r="AA176" s="37"/>
      <c r="AB176" s="37"/>
      <c r="AC176" s="37"/>
    </row>
    <row r="177" spans="1:29" x14ac:dyDescent="0.2">
      <c r="A177" s="37"/>
      <c r="B177" s="42">
        <v>47.75</v>
      </c>
      <c r="C177" s="37">
        <v>-3.6478129362517819E-2</v>
      </c>
      <c r="D177" s="37">
        <v>-2.4543308052423551E-2</v>
      </c>
      <c r="E177" s="37">
        <v>0</v>
      </c>
      <c r="F177" s="37">
        <v>-2.4444720310292212E-2</v>
      </c>
      <c r="G177" s="37">
        <v>-3.7494419467137163E-2</v>
      </c>
      <c r="H177" s="37">
        <v>0</v>
      </c>
      <c r="I177" s="37">
        <v>-1.1608966054377667E-2</v>
      </c>
      <c r="J177" s="37">
        <v>9.4106883120983476E-3</v>
      </c>
      <c r="K177" s="37">
        <v>0</v>
      </c>
      <c r="L177" s="43">
        <v>0</v>
      </c>
      <c r="M177" s="37"/>
      <c r="N177" s="37"/>
      <c r="O177" s="42">
        <v>47.75</v>
      </c>
      <c r="P177" s="37">
        <v>2.3404239609194022E-2</v>
      </c>
      <c r="Q177" s="37">
        <v>-1.9520958020162738E-2</v>
      </c>
      <c r="R177" s="37">
        <v>0</v>
      </c>
      <c r="S177" s="37">
        <v>1.9923549144850838E-2</v>
      </c>
      <c r="T177" s="37">
        <v>-7.3737583150599306E-3</v>
      </c>
      <c r="U177" s="37">
        <v>0</v>
      </c>
      <c r="V177" s="37">
        <v>0.21133969065836311</v>
      </c>
      <c r="W177" s="37">
        <v>-2.1319378110788573E-3</v>
      </c>
      <c r="X177" s="37">
        <v>0</v>
      </c>
      <c r="Y177" s="43">
        <v>1</v>
      </c>
      <c r="Z177" s="37"/>
      <c r="AA177" s="37"/>
      <c r="AB177" s="37"/>
      <c r="AC177" s="37"/>
    </row>
    <row r="178" spans="1:29" x14ac:dyDescent="0.2">
      <c r="A178" s="37"/>
      <c r="B178" s="42">
        <v>48</v>
      </c>
      <c r="C178" s="37">
        <v>-3.9061489574976349E-2</v>
      </c>
      <c r="D178" s="37">
        <v>-2.3494978191921145E-2</v>
      </c>
      <c r="E178" s="37">
        <v>0</v>
      </c>
      <c r="F178" s="37">
        <v>-2.6992564291390408E-2</v>
      </c>
      <c r="G178" s="37">
        <v>-3.7360961880642751E-2</v>
      </c>
      <c r="H178" s="37">
        <v>0</v>
      </c>
      <c r="I178" s="37">
        <v>-1.1665129816766928E-2</v>
      </c>
      <c r="J178" s="37">
        <v>1.0761441090031187E-2</v>
      </c>
      <c r="K178" s="37">
        <v>0</v>
      </c>
      <c r="L178" s="43">
        <v>0</v>
      </c>
      <c r="M178" s="37"/>
      <c r="N178" s="37"/>
      <c r="O178" s="42">
        <v>48</v>
      </c>
      <c r="P178" s="37">
        <v>2.1325168699059205E-2</v>
      </c>
      <c r="Q178" s="37">
        <v>-1.8159290260210348E-2</v>
      </c>
      <c r="R178" s="37">
        <v>0</v>
      </c>
      <c r="S178" s="37">
        <v>1.8137709535674063E-2</v>
      </c>
      <c r="T178" s="37">
        <v>-6.7104567860343245E-3</v>
      </c>
      <c r="U178" s="37">
        <v>0</v>
      </c>
      <c r="V178" s="37">
        <v>0.19421744990017942</v>
      </c>
      <c r="W178" s="37">
        <v>-2.001629299811139E-3</v>
      </c>
      <c r="X178" s="37">
        <v>0</v>
      </c>
      <c r="Y178" s="43">
        <v>1</v>
      </c>
      <c r="Z178" s="37"/>
      <c r="AA178" s="37"/>
      <c r="AB178" s="37"/>
      <c r="AC178" s="37"/>
    </row>
    <row r="179" spans="1:29" x14ac:dyDescent="0.2">
      <c r="A179" s="37"/>
      <c r="B179" s="42">
        <v>48.25</v>
      </c>
      <c r="C179" s="37">
        <v>-4.1666332085998903E-2</v>
      </c>
      <c r="D179" s="37">
        <v>-2.2385944091634524E-2</v>
      </c>
      <c r="E179" s="37">
        <v>0</v>
      </c>
      <c r="F179" s="37">
        <v>-2.9554059668040367E-2</v>
      </c>
      <c r="G179" s="37">
        <v>-3.7143991352279748E-2</v>
      </c>
      <c r="H179" s="37">
        <v>0</v>
      </c>
      <c r="I179" s="37">
        <v>-1.1727024417550247E-2</v>
      </c>
      <c r="J179" s="37">
        <v>1.2123713626657207E-2</v>
      </c>
      <c r="K179" s="37">
        <v>0</v>
      </c>
      <c r="L179" s="43">
        <v>0</v>
      </c>
      <c r="M179" s="37"/>
      <c r="N179" s="37"/>
      <c r="O179" s="42">
        <v>48.25</v>
      </c>
      <c r="P179" s="37">
        <v>1.923044166427168E-2</v>
      </c>
      <c r="Q179" s="37">
        <v>-1.6787405049686566E-2</v>
      </c>
      <c r="R179" s="37">
        <v>0</v>
      </c>
      <c r="S179" s="37">
        <v>1.6340160874829479E-2</v>
      </c>
      <c r="T179" s="37">
        <v>-6.0448504174392959E-3</v>
      </c>
      <c r="U179" s="37">
        <v>0</v>
      </c>
      <c r="V179" s="37">
        <v>0.1770766782311739</v>
      </c>
      <c r="W179" s="37">
        <v>-1.8702612295202828E-3</v>
      </c>
      <c r="X179" s="37">
        <v>0</v>
      </c>
      <c r="Y179" s="43">
        <v>1</v>
      </c>
      <c r="Z179" s="37"/>
      <c r="AA179" s="37"/>
      <c r="AB179" s="37"/>
      <c r="AC179" s="37"/>
    </row>
    <row r="180" spans="1:29" x14ac:dyDescent="0.2">
      <c r="A180" s="37"/>
      <c r="B180" s="42">
        <v>48.5</v>
      </c>
      <c r="C180" s="37">
        <v>-4.4291763225155378E-2</v>
      </c>
      <c r="D180" s="37">
        <v>-2.1215992900496694E-2</v>
      </c>
      <c r="E180" s="37">
        <v>0</v>
      </c>
      <c r="F180" s="37">
        <v>-3.212818848789567E-2</v>
      </c>
      <c r="G180" s="37">
        <v>-3.6842179971100286E-2</v>
      </c>
      <c r="H180" s="37">
        <v>0</v>
      </c>
      <c r="I180" s="37">
        <v>-1.1794710105910156E-2</v>
      </c>
      <c r="J180" s="37">
        <v>1.3497475164037542E-2</v>
      </c>
      <c r="K180" s="37">
        <v>0</v>
      </c>
      <c r="L180" s="43">
        <v>0</v>
      </c>
      <c r="M180" s="37"/>
      <c r="N180" s="37"/>
      <c r="O180" s="42">
        <v>48.5</v>
      </c>
      <c r="P180" s="37">
        <v>1.7120867768644743E-2</v>
      </c>
      <c r="Q180" s="37">
        <v>-1.5405332377214087E-2</v>
      </c>
      <c r="R180" s="37">
        <v>0</v>
      </c>
      <c r="S180" s="37">
        <v>1.4532079565771738E-2</v>
      </c>
      <c r="T180" s="37">
        <v>-5.3770534425647831E-3</v>
      </c>
      <c r="U180" s="37">
        <v>0</v>
      </c>
      <c r="V180" s="37">
        <v>0.15985584501125061</v>
      </c>
      <c r="W180" s="37">
        <v>-1.7378388147478094E-3</v>
      </c>
      <c r="X180" s="37">
        <v>0</v>
      </c>
      <c r="Y180" s="43">
        <v>1</v>
      </c>
      <c r="Z180" s="37"/>
      <c r="AA180" s="37"/>
      <c r="AB180" s="37"/>
      <c r="AC180" s="37"/>
    </row>
    <row r="181" spans="1:29" x14ac:dyDescent="0.2">
      <c r="A181" s="37"/>
      <c r="B181" s="42">
        <v>48.75</v>
      </c>
      <c r="C181" s="37">
        <v>-4.6936912509742967E-2</v>
      </c>
      <c r="D181" s="37">
        <v>-1.9984929711582389E-2</v>
      </c>
      <c r="E181" s="37">
        <v>0</v>
      </c>
      <c r="F181" s="37">
        <v>-3.47139612691727E-2</v>
      </c>
      <c r="G181" s="37">
        <v>-3.6454256209383029E-2</v>
      </c>
      <c r="H181" s="37">
        <v>0</v>
      </c>
      <c r="I181" s="37">
        <v>-1.186824420633048E-2</v>
      </c>
      <c r="J181" s="37">
        <v>1.4882693571901751E-2</v>
      </c>
      <c r="K181" s="37">
        <v>0</v>
      </c>
      <c r="L181" s="43">
        <v>0</v>
      </c>
      <c r="M181" s="37"/>
      <c r="N181" s="37"/>
      <c r="O181" s="42">
        <v>48.75</v>
      </c>
      <c r="P181" s="37">
        <v>1.4997234540610194E-2</v>
      </c>
      <c r="Q181" s="37">
        <v>-1.4013103388705428E-2</v>
      </c>
      <c r="R181" s="37">
        <v>0</v>
      </c>
      <c r="S181" s="37">
        <v>1.2714608198665545E-2</v>
      </c>
      <c r="T181" s="37">
        <v>-4.7071770951627734E-3</v>
      </c>
      <c r="U181" s="37">
        <v>0</v>
      </c>
      <c r="V181" s="37">
        <v>0.14249532026343559</v>
      </c>
      <c r="W181" s="37">
        <v>-1.6043673237055786E-3</v>
      </c>
      <c r="X181" s="37">
        <v>0</v>
      </c>
      <c r="Y181" s="43">
        <v>1</v>
      </c>
      <c r="Z181" s="37"/>
      <c r="AA181" s="37"/>
      <c r="AB181" s="37"/>
      <c r="AC181" s="37"/>
    </row>
    <row r="182" spans="1:29" x14ac:dyDescent="0.2">
      <c r="A182" s="37"/>
      <c r="B182" s="42">
        <v>49</v>
      </c>
      <c r="C182" s="37">
        <v>-4.9600932001624187E-2</v>
      </c>
      <c r="D182" s="37">
        <v>-1.8692576908606817E-2</v>
      </c>
      <c r="E182" s="37">
        <v>0</v>
      </c>
      <c r="F182" s="37">
        <v>-3.7310416184705986E-2</v>
      </c>
      <c r="G182" s="37">
        <v>-3.5979003082621031E-2</v>
      </c>
      <c r="H182" s="37">
        <v>0</v>
      </c>
      <c r="I182" s="37">
        <v>-1.1947681217147732E-2</v>
      </c>
      <c r="J182" s="37">
        <v>1.6279335413612817E-2</v>
      </c>
      <c r="K182" s="37">
        <v>0</v>
      </c>
      <c r="L182" s="43">
        <v>0</v>
      </c>
      <c r="M182" s="37"/>
      <c r="N182" s="37"/>
      <c r="O182" s="42">
        <v>49</v>
      </c>
      <c r="P182" s="37">
        <v>1.2860308382744989E-2</v>
      </c>
      <c r="Q182" s="37">
        <v>-1.2610750330191767E-2</v>
      </c>
      <c r="R182" s="37">
        <v>0</v>
      </c>
      <c r="S182" s="37">
        <v>1.0888856527378366E-2</v>
      </c>
      <c r="T182" s="37">
        <v>-4.0353296927291282E-3</v>
      </c>
      <c r="U182" s="37">
        <v>0</v>
      </c>
      <c r="V182" s="37">
        <v>0.12493731807269626</v>
      </c>
      <c r="W182" s="37">
        <v>-1.4698520743607821E-3</v>
      </c>
      <c r="X182" s="37">
        <v>0</v>
      </c>
      <c r="Y182" s="43">
        <v>1</v>
      </c>
      <c r="Z182" s="37"/>
      <c r="AA182" s="37"/>
      <c r="AB182" s="37"/>
      <c r="AC182" s="37"/>
    </row>
    <row r="183" spans="1:29" x14ac:dyDescent="0.2">
      <c r="A183" s="37"/>
      <c r="B183" s="42">
        <v>49.25</v>
      </c>
      <c r="C183" s="37">
        <v>-5.2282995684114653E-2</v>
      </c>
      <c r="D183" s="37">
        <v>-1.733877353351998E-2</v>
      </c>
      <c r="E183" s="37">
        <v>0</v>
      </c>
      <c r="F183" s="37">
        <v>-3.9916618272782145E-2</v>
      </c>
      <c r="G183" s="37">
        <v>-3.5415256369278669E-2</v>
      </c>
      <c r="H183" s="37">
        <v>0</v>
      </c>
      <c r="I183" s="37">
        <v>-1.2033072904820585E-2</v>
      </c>
      <c r="J183" s="37">
        <v>1.7687366013578121E-2</v>
      </c>
      <c r="K183" s="37">
        <v>0</v>
      </c>
      <c r="L183" s="43">
        <v>0</v>
      </c>
      <c r="M183" s="37"/>
      <c r="N183" s="37"/>
      <c r="O183" s="42">
        <v>49.25</v>
      </c>
      <c r="P183" s="37">
        <v>1.0710835168390886E-2</v>
      </c>
      <c r="Q183" s="37">
        <v>-1.1198306491001286E-2</v>
      </c>
      <c r="R183" s="37">
        <v>0</v>
      </c>
      <c r="S183" s="37">
        <v>9.0559024231104956E-3</v>
      </c>
      <c r="T183" s="37">
        <v>-3.3616167168890598E-3</v>
      </c>
      <c r="U183" s="37">
        <v>0</v>
      </c>
      <c r="V183" s="37">
        <v>0.10712584159563221</v>
      </c>
      <c r="W183" s="37">
        <v>-1.3342984305063504E-3</v>
      </c>
      <c r="X183" s="37">
        <v>0</v>
      </c>
      <c r="Y183" s="43">
        <v>1</v>
      </c>
      <c r="Z183" s="37"/>
      <c r="AA183" s="37"/>
      <c r="AB183" s="37"/>
      <c r="AC183" s="37"/>
    </row>
    <row r="184" spans="1:29" x14ac:dyDescent="0.2">
      <c r="A184" s="37"/>
      <c r="B184" s="42">
        <v>49.5</v>
      </c>
      <c r="C184" s="37">
        <v>-5.4982298851447453E-2</v>
      </c>
      <c r="D184" s="37">
        <v>-1.5923374688911807E-2</v>
      </c>
      <c r="E184" s="37">
        <v>0</v>
      </c>
      <c r="F184" s="37">
        <v>-4.253165866645503E-2</v>
      </c>
      <c r="G184" s="37">
        <v>-3.4761902903801545E-2</v>
      </c>
      <c r="H184" s="37">
        <v>0</v>
      </c>
      <c r="I184" s="37">
        <v>-1.2124468395011689E-2</v>
      </c>
      <c r="J184" s="37">
        <v>1.910674950698299E-2</v>
      </c>
      <c r="K184" s="37">
        <v>0</v>
      </c>
      <c r="L184" s="43">
        <v>0</v>
      </c>
      <c r="M184" s="37"/>
      <c r="N184" s="37"/>
      <c r="O184" s="42">
        <v>49.5</v>
      </c>
      <c r="P184" s="37">
        <v>8.5495408226972103E-3</v>
      </c>
      <c r="Q184" s="37">
        <v>-9.7758061493840032E-3</v>
      </c>
      <c r="R184" s="37">
        <v>0</v>
      </c>
      <c r="S184" s="37">
        <v>7.2167928011168669E-3</v>
      </c>
      <c r="T184" s="37">
        <v>-2.6861408914733431E-3</v>
      </c>
      <c r="U184" s="37">
        <v>0</v>
      </c>
      <c r="V184" s="37">
        <v>8.9006629778836555E-2</v>
      </c>
      <c r="W184" s="37">
        <v>-1.1977117980059362E-3</v>
      </c>
      <c r="X184" s="37">
        <v>0</v>
      </c>
      <c r="Y184" s="43">
        <v>1</v>
      </c>
      <c r="Z184" s="37"/>
      <c r="AA184" s="37"/>
      <c r="AB184" s="37"/>
      <c r="AC184" s="37"/>
    </row>
    <row r="185" spans="1:29" x14ac:dyDescent="0.2">
      <c r="A185" s="37"/>
      <c r="B185" s="42">
        <v>49.75</v>
      </c>
      <c r="C185" s="37">
        <v>-5.7698057535445102E-2</v>
      </c>
      <c r="D185" s="37">
        <v>-1.4446250936468896E-2</v>
      </c>
      <c r="E185" s="37">
        <v>0</v>
      </c>
      <c r="F185" s="37">
        <v>-4.5154653862436334E-2</v>
      </c>
      <c r="G185" s="37">
        <v>-3.401787890349528E-2</v>
      </c>
      <c r="H185" s="37">
        <v>0</v>
      </c>
      <c r="I185" s="37">
        <v>-1.2221914262855904E-2</v>
      </c>
      <c r="J185" s="37">
        <v>2.0537448914954126E-2</v>
      </c>
      <c r="K185" s="37">
        <v>0</v>
      </c>
      <c r="L185" s="43">
        <v>0</v>
      </c>
      <c r="M185" s="37"/>
      <c r="N185" s="37"/>
      <c r="O185" s="42">
        <v>49.75</v>
      </c>
      <c r="P185" s="37">
        <v>6.377131866939223E-3</v>
      </c>
      <c r="Q185" s="37">
        <v>-8.3432845258784027E-3</v>
      </c>
      <c r="R185" s="37">
        <v>0</v>
      </c>
      <c r="S185" s="37">
        <v>5.3725444946337575E-3</v>
      </c>
      <c r="T185" s="37">
        <v>-2.0090022590237844E-3</v>
      </c>
      <c r="U185" s="37">
        <v>0</v>
      </c>
      <c r="V185" s="37">
        <v>7.0527106486196089E-2</v>
      </c>
      <c r="W185" s="37">
        <v>-1.0600976217342989E-3</v>
      </c>
      <c r="X185" s="37">
        <v>0</v>
      </c>
      <c r="Y185" s="43">
        <v>1</v>
      </c>
      <c r="Z185" s="37"/>
      <c r="AA185" s="37"/>
      <c r="AB185" s="37"/>
      <c r="AC185" s="37"/>
    </row>
    <row r="186" spans="1:29" x14ac:dyDescent="0.2">
      <c r="A186" s="37"/>
      <c r="B186" s="42">
        <v>50</v>
      </c>
      <c r="C186" s="37">
        <v>-6.0429507926846426E-2</v>
      </c>
      <c r="D186" s="37">
        <v>-1.2907287746441121E-2</v>
      </c>
      <c r="E186" s="37">
        <v>0</v>
      </c>
      <c r="F186" s="37">
        <v>-4.7784744994663342E-2</v>
      </c>
      <c r="G186" s="37">
        <v>-3.3182168379403354E-2</v>
      </c>
      <c r="H186" s="37">
        <v>0</v>
      </c>
      <c r="I186" s="37">
        <v>-1.2325454616377129E-2</v>
      </c>
      <c r="J186" s="37">
        <v>2.1979426186136131E-2</v>
      </c>
      <c r="K186" s="37">
        <v>0</v>
      </c>
      <c r="L186" s="43">
        <v>0</v>
      </c>
      <c r="M186" s="37"/>
      <c r="N186" s="37"/>
      <c r="O186" s="42">
        <v>50</v>
      </c>
      <c r="P186" s="37">
        <v>4.1942959361129795E-3</v>
      </c>
      <c r="Q186" s="37">
        <v>-6.9007777411891347E-3</v>
      </c>
      <c r="R186" s="37">
        <v>0</v>
      </c>
      <c r="S186" s="37">
        <v>3.5241450888374715E-3</v>
      </c>
      <c r="T186" s="37">
        <v>-1.3302982552545473E-3</v>
      </c>
      <c r="U186" s="37">
        <v>0</v>
      </c>
      <c r="V186" s="37">
        <v>5.1636331621779163E-2</v>
      </c>
      <c r="W186" s="37">
        <v>-9.2146138290790519E-4</v>
      </c>
      <c r="X186" s="37">
        <v>0</v>
      </c>
      <c r="Y186" s="43">
        <v>1</v>
      </c>
      <c r="Z186" s="37"/>
      <c r="AA186" s="37"/>
      <c r="AB186" s="37"/>
      <c r="AC186" s="37"/>
    </row>
    <row r="187" spans="1:29" x14ac:dyDescent="0.2">
      <c r="A187" s="37"/>
      <c r="B187" s="42">
        <v>50.25</v>
      </c>
      <c r="C187" s="37">
        <v>-6.3175905831457158E-2</v>
      </c>
      <c r="D187" s="37">
        <v>-1.1306384945965142E-2</v>
      </c>
      <c r="E187" s="37">
        <v>0</v>
      </c>
      <c r="F187" s="37">
        <v>-5.0421097143976468E-2</v>
      </c>
      <c r="G187" s="37">
        <v>-3.2253801582013075E-2</v>
      </c>
      <c r="H187" s="37">
        <v>0</v>
      </c>
      <c r="I187" s="37">
        <v>-1.2435131180098757E-2</v>
      </c>
      <c r="J187" s="37">
        <v>2.3432642257514402E-2</v>
      </c>
      <c r="K187" s="37">
        <v>0</v>
      </c>
      <c r="L187" s="43">
        <v>0</v>
      </c>
      <c r="M187" s="37"/>
      <c r="N187" s="37"/>
      <c r="O187" s="42">
        <v>50.25</v>
      </c>
      <c r="P187" s="37">
        <v>2.001702335874711E-3</v>
      </c>
      <c r="Q187" s="37">
        <v>-5.4483227596913153E-3</v>
      </c>
      <c r="R187" s="37">
        <v>0</v>
      </c>
      <c r="S187" s="37">
        <v>1.6725537980413208E-3</v>
      </c>
      <c r="T187" s="37">
        <v>-6.501237789477976E-4</v>
      </c>
      <c r="U187" s="37">
        <v>0</v>
      </c>
      <c r="V187" s="37">
        <v>3.2284951793997152E-2</v>
      </c>
      <c r="W187" s="37">
        <v>-7.8180859499914213E-4</v>
      </c>
      <c r="X187" s="37">
        <v>0</v>
      </c>
      <c r="Y187" s="43">
        <v>1</v>
      </c>
      <c r="Z187" s="37"/>
      <c r="AA187" s="37"/>
      <c r="AB187" s="37"/>
      <c r="AC187" s="37"/>
    </row>
    <row r="188" spans="1:29" x14ac:dyDescent="0.2">
      <c r="A188" s="37"/>
      <c r="B188" s="42">
        <v>50.5</v>
      </c>
      <c r="C188" s="37">
        <v>-6.593652613181078E-2</v>
      </c>
      <c r="D188" s="37">
        <v>-9.6434561988552048E-3</v>
      </c>
      <c r="E188" s="37">
        <v>0</v>
      </c>
      <c r="F188" s="37">
        <v>-5.3062898660853008E-2</v>
      </c>
      <c r="G188" s="37">
        <v>-3.1231853509422702E-2</v>
      </c>
      <c r="H188" s="37">
        <v>0</v>
      </c>
      <c r="I188" s="37">
        <v>-1.2550983373542657E-2</v>
      </c>
      <c r="J188" s="37">
        <v>2.4897057100463194E-2</v>
      </c>
      <c r="K188" s="37">
        <v>0</v>
      </c>
      <c r="L188" s="43">
        <v>0</v>
      </c>
      <c r="M188" s="37"/>
      <c r="N188" s="37"/>
      <c r="O188" s="42">
        <v>50.5</v>
      </c>
      <c r="P188" s="37">
        <v>-1.9999740510812103E-4</v>
      </c>
      <c r="Q188" s="37">
        <v>-3.9859573314311447E-3</v>
      </c>
      <c r="R188" s="37">
        <v>0</v>
      </c>
      <c r="S188" s="37">
        <v>-1.8129766887753362E-4</v>
      </c>
      <c r="T188" s="37">
        <v>3.1428740833394642E-5</v>
      </c>
      <c r="U188" s="37">
        <v>0</v>
      </c>
      <c r="V188" s="37">
        <v>1.2425152096341208E-2</v>
      </c>
      <c r="W188" s="37">
        <v>-6.4114479946549008E-4</v>
      </c>
      <c r="X188" s="37">
        <v>0</v>
      </c>
      <c r="Y188" s="43">
        <v>1</v>
      </c>
      <c r="Z188" s="37"/>
      <c r="AA188" s="37"/>
      <c r="AB188" s="37"/>
      <c r="AC188" s="37"/>
    </row>
    <row r="189" spans="1:29" x14ac:dyDescent="0.2">
      <c r="A189" s="37"/>
      <c r="B189" s="42">
        <v>50.75</v>
      </c>
      <c r="C189" s="37">
        <v>-6.8710662279528378E-2</v>
      </c>
      <c r="D189" s="37">
        <v>-7.9184284884856737E-3</v>
      </c>
      <c r="E189" s="37">
        <v>0</v>
      </c>
      <c r="F189" s="37">
        <v>-5.5709360520214801E-2</v>
      </c>
      <c r="G189" s="37">
        <v>-3.0115442452492314E-2</v>
      </c>
      <c r="H189" s="37">
        <v>0</v>
      </c>
      <c r="I189" s="37">
        <v>-1.2673048389887143E-2</v>
      </c>
      <c r="J189" s="37">
        <v>2.6372629781291401E-2</v>
      </c>
      <c r="K189" s="37">
        <v>0</v>
      </c>
      <c r="L189" s="43">
        <v>0</v>
      </c>
      <c r="M189" s="37"/>
      <c r="N189" s="37"/>
      <c r="O189" s="42">
        <v>50.75</v>
      </c>
      <c r="P189" s="37">
        <v>-2.4101690856959124E-3</v>
      </c>
      <c r="Q189" s="37">
        <v>-2.5137199610494321E-3</v>
      </c>
      <c r="R189" s="37">
        <v>0</v>
      </c>
      <c r="S189" s="37">
        <v>-2.0365043778856062E-3</v>
      </c>
      <c r="T189" s="37">
        <v>7.1426927607864954E-4</v>
      </c>
      <c r="U189" s="37">
        <v>0</v>
      </c>
      <c r="V189" s="37">
        <v>-7.9893874328575976E-3</v>
      </c>
      <c r="W189" s="37">
        <v>-4.994755640188725E-4</v>
      </c>
      <c r="X189" s="37">
        <v>0</v>
      </c>
      <c r="Y189" s="43">
        <v>1</v>
      </c>
      <c r="Z189" s="37"/>
      <c r="AA189" s="37"/>
      <c r="AB189" s="37"/>
      <c r="AC189" s="37"/>
    </row>
    <row r="190" spans="1:29" x14ac:dyDescent="0.2">
      <c r="A190" s="37"/>
      <c r="B190" s="42">
        <v>51</v>
      </c>
      <c r="C190" s="37">
        <v>-7.1497625787509733E-2</v>
      </c>
      <c r="D190" s="37">
        <v>-6.1312416369867506E-3</v>
      </c>
      <c r="E190" s="37">
        <v>0</v>
      </c>
      <c r="F190" s="37">
        <v>-5.8359715684028757E-2</v>
      </c>
      <c r="G190" s="37">
        <v>-2.8903728604728229E-2</v>
      </c>
      <c r="H190" s="37">
        <v>0</v>
      </c>
      <c r="I190" s="37">
        <v>-1.28013612691662E-2</v>
      </c>
      <c r="J190" s="37">
        <v>2.7859318499965813E-2</v>
      </c>
      <c r="K190" s="37">
        <v>0</v>
      </c>
      <c r="L190" s="43">
        <v>0</v>
      </c>
      <c r="M190" s="37"/>
      <c r="N190" s="37"/>
      <c r="O190" s="42">
        <v>51</v>
      </c>
      <c r="P190" s="37">
        <v>-4.6281953700955114E-3</v>
      </c>
      <c r="Q190" s="37">
        <v>-1.0316498703861754E-3</v>
      </c>
      <c r="R190" s="37">
        <v>0</v>
      </c>
      <c r="S190" s="37">
        <v>-3.8921874287982661E-3</v>
      </c>
      <c r="T190" s="37">
        <v>1.3983101343479909E-3</v>
      </c>
      <c r="U190" s="37">
        <v>0</v>
      </c>
      <c r="V190" s="37">
        <v>-2.9003534935213793E-2</v>
      </c>
      <c r="W190" s="37">
        <v>-3.5680648025125661E-4</v>
      </c>
      <c r="X190" s="37">
        <v>0</v>
      </c>
      <c r="Y190" s="43">
        <v>1</v>
      </c>
      <c r="Z190" s="37"/>
      <c r="AA190" s="37"/>
      <c r="AB190" s="37"/>
      <c r="AC190" s="37"/>
    </row>
    <row r="191" spans="1:29" x14ac:dyDescent="0.2">
      <c r="A191" s="37"/>
      <c r="B191" s="42">
        <v>51.25</v>
      </c>
      <c r="C191" s="37">
        <v>-7.4296745745561665E-2</v>
      </c>
      <c r="D191" s="37">
        <v>-4.2818478306778651E-3</v>
      </c>
      <c r="E191" s="37">
        <v>0</v>
      </c>
      <c r="F191" s="37">
        <v>-6.1013218490161947E-2</v>
      </c>
      <c r="G191" s="37">
        <v>-2.7595912708003656E-2</v>
      </c>
      <c r="H191" s="37">
        <v>0</v>
      </c>
      <c r="I191" s="37">
        <v>-1.2935954970098251E-2</v>
      </c>
      <c r="J191" s="37">
        <v>2.9357080638533262E-2</v>
      </c>
      <c r="K191" s="37">
        <v>0</v>
      </c>
      <c r="L191" s="43">
        <v>0</v>
      </c>
      <c r="M191" s="37"/>
      <c r="N191" s="37"/>
      <c r="O191" s="42">
        <v>51.25</v>
      </c>
      <c r="P191" s="37">
        <v>-6.8534753613906929E-3</v>
      </c>
      <c r="Q191" s="37">
        <v>4.6021303110777012E-4</v>
      </c>
      <c r="R191" s="37">
        <v>0</v>
      </c>
      <c r="S191" s="37">
        <v>-5.7474932644350218E-3</v>
      </c>
      <c r="T191" s="37">
        <v>2.0834658943678086E-3</v>
      </c>
      <c r="U191" s="37">
        <v>0</v>
      </c>
      <c r="V191" s="37">
        <v>-5.0660747698458408E-2</v>
      </c>
      <c r="W191" s="37">
        <v>-2.1314316197160177E-4</v>
      </c>
      <c r="X191" s="37">
        <v>0</v>
      </c>
      <c r="Y191" s="43">
        <v>1</v>
      </c>
      <c r="Z191" s="37"/>
      <c r="AA191" s="37"/>
      <c r="AB191" s="37"/>
      <c r="AC191" s="37"/>
    </row>
    <row r="192" spans="1:29" x14ac:dyDescent="0.2">
      <c r="A192" s="37"/>
      <c r="B192" s="42">
        <v>51.5</v>
      </c>
      <c r="C192" s="37">
        <v>-7.7107368348093175E-2</v>
      </c>
      <c r="D192" s="37">
        <v>-2.3702111672148085E-3</v>
      </c>
      <c r="E192" s="37">
        <v>0</v>
      </c>
      <c r="F192" s="37">
        <v>-6.3669144057667992E-2</v>
      </c>
      <c r="G192" s="37">
        <v>-2.6191234749247894E-2</v>
      </c>
      <c r="H192" s="37">
        <v>0</v>
      </c>
      <c r="I192" s="37">
        <v>-1.3076860439552362E-2</v>
      </c>
      <c r="J192" s="37">
        <v>3.0865872802434691E-2</v>
      </c>
      <c r="K192" s="37">
        <v>0</v>
      </c>
      <c r="L192" s="43">
        <v>0</v>
      </c>
      <c r="M192" s="37"/>
      <c r="N192" s="37"/>
      <c r="O192" s="42">
        <v>51.5</v>
      </c>
      <c r="P192" s="37">
        <v>-9.0854242563267462E-3</v>
      </c>
      <c r="Q192" s="37">
        <v>1.9618281548030581E-3</v>
      </c>
      <c r="R192" s="37">
        <v>0</v>
      </c>
      <c r="S192" s="37">
        <v>-7.6015930869797188E-3</v>
      </c>
      <c r="T192" s="37">
        <v>2.7696533407297608E-3</v>
      </c>
      <c r="U192" s="37">
        <v>0</v>
      </c>
      <c r="V192" s="37">
        <v>-7.3003109322968385E-2</v>
      </c>
      <c r="W192" s="37">
        <v>-6.8491245530002964E-5</v>
      </c>
      <c r="X192" s="37">
        <v>0</v>
      </c>
      <c r="Y192" s="43">
        <v>1</v>
      </c>
      <c r="Z192" s="37"/>
      <c r="AA192" s="37"/>
      <c r="AB192" s="37"/>
      <c r="AC192" s="37"/>
    </row>
    <row r="193" spans="1:29" x14ac:dyDescent="0.2">
      <c r="A193" s="37"/>
      <c r="B193" s="42">
        <v>51.75</v>
      </c>
      <c r="C193" s="37">
        <v>-7.9928856443290286E-2</v>
      </c>
      <c r="D193" s="37">
        <v>-3.9630720719907586E-4</v>
      </c>
      <c r="E193" s="37">
        <v>0</v>
      </c>
      <c r="F193" s="37">
        <v>-6.6326787716517899E-2</v>
      </c>
      <c r="G193" s="37">
        <v>-2.4688972688532207E-2</v>
      </c>
      <c r="H193" s="37">
        <v>0</v>
      </c>
      <c r="I193" s="37">
        <v>-1.3224106680454817E-2</v>
      </c>
      <c r="J193" s="37">
        <v>3.2385650871960436E-2</v>
      </c>
      <c r="K193" s="37">
        <v>0</v>
      </c>
      <c r="L193" s="43">
        <v>0</v>
      </c>
      <c r="M193" s="37"/>
      <c r="N193" s="37"/>
      <c r="O193" s="42">
        <v>51.75</v>
      </c>
      <c r="P193" s="37">
        <v>-1.1323472804596335E-2</v>
      </c>
      <c r="Q193" s="37">
        <v>3.4731543007666676E-3</v>
      </c>
      <c r="R193" s="37">
        <v>0</v>
      </c>
      <c r="S193" s="37">
        <v>-9.4536820337882688E-3</v>
      </c>
      <c r="T193" s="37">
        <v>3.4567914091412355E-3</v>
      </c>
      <c r="U193" s="37">
        <v>0</v>
      </c>
      <c r="V193" s="37">
        <v>-9.607137327311932E-2</v>
      </c>
      <c r="W193" s="37">
        <v>7.7143615574273849E-5</v>
      </c>
      <c r="X193" s="37">
        <v>0</v>
      </c>
      <c r="Y193" s="43">
        <v>1</v>
      </c>
      <c r="Z193" s="37"/>
      <c r="AA193" s="37"/>
      <c r="AB193" s="37"/>
      <c r="AC193" s="37"/>
    </row>
    <row r="194" spans="1:29" x14ac:dyDescent="0.2">
      <c r="A194" s="37"/>
      <c r="B194" s="42">
        <v>52</v>
      </c>
      <c r="C194" s="37">
        <v>-8.2760578954356845E-2</v>
      </c>
      <c r="D194" s="37">
        <v>1.6396921029966371E-3</v>
      </c>
      <c r="E194" s="37">
        <v>0</v>
      </c>
      <c r="F194" s="37">
        <v>-6.8985501633662238E-2</v>
      </c>
      <c r="G194" s="37">
        <v>-2.3088781991993379E-2</v>
      </c>
      <c r="H194" s="37">
        <v>0</v>
      </c>
      <c r="I194" s="37">
        <v>-1.3377689143704075E-2</v>
      </c>
      <c r="J194" s="37">
        <v>3.3916341080995061E-2</v>
      </c>
      <c r="K194" s="37">
        <v>0</v>
      </c>
      <c r="L194" s="43">
        <v>0</v>
      </c>
      <c r="M194" s="37"/>
      <c r="N194" s="37"/>
      <c r="O194" s="42">
        <v>52</v>
      </c>
      <c r="P194" s="37">
        <v>-1.3567066853603649E-2</v>
      </c>
      <c r="Q194" s="37">
        <v>4.9941497031122939E-3</v>
      </c>
      <c r="R194" s="37">
        <v>0</v>
      </c>
      <c r="S194" s="37">
        <v>-1.1302978465272062E-2</v>
      </c>
      <c r="T194" s="37">
        <v>4.1448011304359156E-3</v>
      </c>
      <c r="U194" s="37">
        <v>0</v>
      </c>
      <c r="V194" s="37">
        <v>-0.11990500253274661</v>
      </c>
      <c r="W194" s="37">
        <v>2.2375575396400837E-4</v>
      </c>
      <c r="X194" s="37">
        <v>0</v>
      </c>
      <c r="Y194" s="43">
        <v>1</v>
      </c>
      <c r="Z194" s="37"/>
      <c r="AA194" s="37"/>
      <c r="AB194" s="37"/>
      <c r="AC194" s="37"/>
    </row>
    <row r="195" spans="1:29" x14ac:dyDescent="0.2">
      <c r="A195" s="37"/>
      <c r="B195" s="42">
        <v>52.25</v>
      </c>
      <c r="C195" s="37">
        <v>-8.5601856025874667E-2</v>
      </c>
      <c r="D195" s="37">
        <v>3.7364229225000933E-3</v>
      </c>
      <c r="E195" s="37">
        <v>0</v>
      </c>
      <c r="F195" s="37">
        <v>-7.164489411372621E-2</v>
      </c>
      <c r="G195" s="37">
        <v>-2.1392525462355039E-2</v>
      </c>
      <c r="H195" s="37">
        <v>0</v>
      </c>
      <c r="I195" s="37">
        <v>-1.3537399601250222E-2</v>
      </c>
      <c r="J195" s="37">
        <v>3.5457684484770713E-2</v>
      </c>
      <c r="K195" s="37">
        <v>0</v>
      </c>
      <c r="L195" s="43">
        <v>0</v>
      </c>
      <c r="M195" s="37"/>
      <c r="N195" s="37"/>
      <c r="O195" s="42">
        <v>52.25</v>
      </c>
      <c r="P195" s="37">
        <v>-1.581566610453855E-2</v>
      </c>
      <c r="Q195" s="37">
        <v>6.524772307587634E-3</v>
      </c>
      <c r="R195" s="37">
        <v>0</v>
      </c>
      <c r="S195" s="37">
        <v>-1.3148722266979718E-2</v>
      </c>
      <c r="T195" s="37">
        <v>4.8336056097020297E-3</v>
      </c>
      <c r="U195" s="37">
        <v>0</v>
      </c>
      <c r="V195" s="37">
        <v>-0.14454223747301853</v>
      </c>
      <c r="W195" s="37">
        <v>3.7133951388210185E-4</v>
      </c>
      <c r="X195" s="37">
        <v>0</v>
      </c>
      <c r="Y195" s="43">
        <v>1</v>
      </c>
      <c r="Z195" s="37"/>
      <c r="AA195" s="37"/>
      <c r="AB195" s="37"/>
      <c r="AC195" s="37"/>
    </row>
    <row r="196" spans="1:29" x14ac:dyDescent="0.2">
      <c r="A196" s="37"/>
      <c r="B196" s="42">
        <v>52.5</v>
      </c>
      <c r="C196" s="37">
        <v>-8.8451999747936938E-2</v>
      </c>
      <c r="D196" s="37">
        <v>5.8920827894977101E-3</v>
      </c>
      <c r="E196" s="37">
        <v>0</v>
      </c>
      <c r="F196" s="37">
        <v>-7.4304678000757463E-2</v>
      </c>
      <c r="G196" s="37">
        <v>-1.9602887916020606E-2</v>
      </c>
      <c r="H196" s="37">
        <v>0</v>
      </c>
      <c r="I196" s="37">
        <v>-1.3702954863862971E-2</v>
      </c>
      <c r="J196" s="37">
        <v>3.7009354602492106E-2</v>
      </c>
      <c r="K196" s="37">
        <v>0</v>
      </c>
      <c r="L196" s="43">
        <v>0</v>
      </c>
      <c r="M196" s="37"/>
      <c r="N196" s="37"/>
      <c r="O196" s="42">
        <v>52.5</v>
      </c>
      <c r="P196" s="37">
        <v>-1.8068745595996916E-2</v>
      </c>
      <c r="Q196" s="37">
        <v>8.0649792566644951E-3</v>
      </c>
      <c r="R196" s="37">
        <v>0</v>
      </c>
      <c r="S196" s="37">
        <v>-1.4990176581294534E-2</v>
      </c>
      <c r="T196" s="37">
        <v>5.5231298940379148E-3</v>
      </c>
      <c r="U196" s="37">
        <v>0</v>
      </c>
      <c r="V196" s="37">
        <v>-0.17002006291211558</v>
      </c>
      <c r="W196" s="37">
        <v>5.1988920097978397E-4</v>
      </c>
      <c r="X196" s="37">
        <v>0</v>
      </c>
      <c r="Y196" s="43">
        <v>1</v>
      </c>
      <c r="Z196" s="37"/>
      <c r="AA196" s="37"/>
      <c r="AB196" s="37"/>
      <c r="AC196" s="37"/>
    </row>
    <row r="197" spans="1:29" x14ac:dyDescent="0.2">
      <c r="A197" s="37"/>
      <c r="B197" s="42">
        <v>52.75</v>
      </c>
      <c r="C197" s="37">
        <v>-9.1310339911673921E-2</v>
      </c>
      <c r="D197" s="37">
        <v>8.1049095493659351E-3</v>
      </c>
      <c r="E197" s="37">
        <v>0</v>
      </c>
      <c r="F197" s="37">
        <v>-7.6964574155125476E-2</v>
      </c>
      <c r="G197" s="37">
        <v>-1.7722495274329564E-2</v>
      </c>
      <c r="H197" s="37">
        <v>0</v>
      </c>
      <c r="I197" s="37">
        <v>-1.3874078616622043E-2</v>
      </c>
      <c r="J197" s="37">
        <v>3.8571032218039925E-2</v>
      </c>
      <c r="K197" s="37">
        <v>0</v>
      </c>
      <c r="L197" s="43">
        <v>0</v>
      </c>
      <c r="M197" s="37"/>
      <c r="N197" s="37"/>
      <c r="O197" s="42">
        <v>52.75</v>
      </c>
      <c r="P197" s="37">
        <v>-2.0325795597639029E-2</v>
      </c>
      <c r="Q197" s="37">
        <v>9.6147268338167002E-3</v>
      </c>
      <c r="R197" s="37">
        <v>0</v>
      </c>
      <c r="S197" s="37">
        <v>-1.6826627548779172E-2</v>
      </c>
      <c r="T197" s="37">
        <v>6.2133009066389633E-3</v>
      </c>
      <c r="U197" s="37">
        <v>0</v>
      </c>
      <c r="V197" s="37">
        <v>-0.19637423264806841</v>
      </c>
      <c r="W197" s="37">
        <v>6.6939907608683236E-4</v>
      </c>
      <c r="X197" s="37">
        <v>0</v>
      </c>
      <c r="Y197" s="43">
        <v>1</v>
      </c>
      <c r="Z197" s="37"/>
      <c r="AA197" s="37"/>
      <c r="AB197" s="37"/>
      <c r="AC197" s="37"/>
    </row>
    <row r="198" spans="1:29" x14ac:dyDescent="0.2">
      <c r="A198" s="37"/>
      <c r="B198" s="42">
        <v>53</v>
      </c>
      <c r="C198" s="37">
        <v>-9.417622359544886E-2</v>
      </c>
      <c r="D198" s="37">
        <v>1.0373181499120587E-2</v>
      </c>
      <c r="E198" s="37">
        <v>0</v>
      </c>
      <c r="F198" s="37">
        <v>-7.9624310995610514E-2</v>
      </c>
      <c r="G198" s="37">
        <v>-1.5753913895110383E-2</v>
      </c>
      <c r="H198" s="37">
        <v>0</v>
      </c>
      <c r="I198" s="37">
        <v>-1.4050501437676388E-2</v>
      </c>
      <c r="J198" s="37">
        <v>4.0142405369034684E-2</v>
      </c>
      <c r="K198" s="37">
        <v>0</v>
      </c>
      <c r="L198" s="43">
        <v>0</v>
      </c>
      <c r="M198" s="37"/>
      <c r="N198" s="37"/>
      <c r="O198" s="42">
        <v>53</v>
      </c>
      <c r="P198" s="37">
        <v>-2.2586874523925715E-2</v>
      </c>
      <c r="Q198" s="37">
        <v>1.117380737647955E-2</v>
      </c>
      <c r="R198" s="37">
        <v>0</v>
      </c>
      <c r="S198" s="37">
        <v>-1.8658079215523315E-2</v>
      </c>
      <c r="T198" s="37">
        <v>6.9040237727473475E-3</v>
      </c>
      <c r="U198" s="37">
        <v>0</v>
      </c>
      <c r="V198" s="37">
        <v>-0.22361892907166236</v>
      </c>
      <c r="W198" s="37">
        <v>8.1984779695072618E-4</v>
      </c>
      <c r="X198" s="37">
        <v>0</v>
      </c>
      <c r="Y198" s="43">
        <v>1</v>
      </c>
      <c r="Z198" s="37"/>
      <c r="AA198" s="37"/>
      <c r="AB198" s="37"/>
      <c r="AC198" s="37"/>
    </row>
    <row r="199" spans="1:29" x14ac:dyDescent="0.2">
      <c r="A199" s="37"/>
      <c r="B199" s="42">
        <v>53.25</v>
      </c>
      <c r="C199" s="37">
        <v>-9.7049014715480553E-2</v>
      </c>
      <c r="D199" s="37">
        <v>1.2695216378614038E-2</v>
      </c>
      <c r="E199" s="37">
        <v>0</v>
      </c>
      <c r="F199" s="37">
        <v>-8.2283624302425196E-2</v>
      </c>
      <c r="G199" s="37">
        <v>-1.3699652055354505E-2</v>
      </c>
      <c r="H199" s="37">
        <v>0</v>
      </c>
      <c r="I199" s="37">
        <v>-1.4231960619352613E-2</v>
      </c>
      <c r="J199" s="37">
        <v>4.1723169175184704E-2</v>
      </c>
      <c r="K199" s="37">
        <v>0</v>
      </c>
      <c r="L199" s="43">
        <v>0</v>
      </c>
      <c r="M199" s="37"/>
      <c r="N199" s="37"/>
      <c r="O199" s="42">
        <v>53.25</v>
      </c>
      <c r="P199" s="37">
        <v>-2.4852747846116685E-2</v>
      </c>
      <c r="Q199" s="37">
        <v>1.2741808242522135E-2</v>
      </c>
      <c r="R199" s="37">
        <v>0</v>
      </c>
      <c r="S199" s="37">
        <v>-2.048542803127873E-2</v>
      </c>
      <c r="T199" s="37">
        <v>7.5951758230385913E-3</v>
      </c>
      <c r="U199" s="37">
        <v>0</v>
      </c>
      <c r="V199" s="37">
        <v>-0.25174166737831172</v>
      </c>
      <c r="W199" s="37">
        <v>9.7119450293399467E-4</v>
      </c>
      <c r="X199" s="37">
        <v>0</v>
      </c>
      <c r="Y199" s="43">
        <v>1</v>
      </c>
      <c r="Z199" s="37"/>
      <c r="AA199" s="37"/>
      <c r="AB199" s="37"/>
      <c r="AC199" s="37"/>
    </row>
    <row r="200" spans="1:29" x14ac:dyDescent="0.2">
      <c r="A200" s="37"/>
      <c r="B200" s="42">
        <v>53.5</v>
      </c>
      <c r="C200" s="37">
        <v>-9.992809358013055E-2</v>
      </c>
      <c r="D200" s="37">
        <v>1.5069370377383429E-2</v>
      </c>
      <c r="E200" s="37">
        <v>0</v>
      </c>
      <c r="F200" s="37">
        <v>-8.4942257018296274E-2</v>
      </c>
      <c r="G200" s="37">
        <v>-1.1562161404013782E-2</v>
      </c>
      <c r="H200" s="37">
        <v>0</v>
      </c>
      <c r="I200" s="37">
        <v>-1.4418199993134095E-2</v>
      </c>
      <c r="J200" s="37">
        <v>4.3313025657509829E-2</v>
      </c>
      <c r="K200" s="37">
        <v>0</v>
      </c>
      <c r="L200" s="43">
        <v>0</v>
      </c>
      <c r="M200" s="37"/>
      <c r="N200" s="37"/>
      <c r="O200" s="42">
        <v>53.5</v>
      </c>
      <c r="P200" s="37">
        <v>-2.7124251159371227E-2</v>
      </c>
      <c r="Q200" s="37">
        <v>1.4318299529153311E-2</v>
      </c>
      <c r="R200" s="37">
        <v>0</v>
      </c>
      <c r="S200" s="37">
        <v>-2.2309662086385629E-2</v>
      </c>
      <c r="T200" s="37">
        <v>8.2866337305604887E-3</v>
      </c>
      <c r="U200" s="37">
        <v>0</v>
      </c>
      <c r="V200" s="37">
        <v>-0.28072676918371542</v>
      </c>
      <c r="W200" s="37">
        <v>1.1233967212491425E-3</v>
      </c>
      <c r="X200" s="37">
        <v>0</v>
      </c>
      <c r="Y200" s="43">
        <v>1</v>
      </c>
      <c r="Z200" s="37"/>
      <c r="AA200" s="37"/>
      <c r="AB200" s="37"/>
      <c r="AC200" s="37"/>
    </row>
    <row r="201" spans="1:29" x14ac:dyDescent="0.2">
      <c r="A201" s="37"/>
      <c r="B201" s="42">
        <v>53.75</v>
      </c>
      <c r="C201" s="37">
        <v>-0.10281285646115101</v>
      </c>
      <c r="D201" s="37">
        <v>1.7494037176573496E-2</v>
      </c>
      <c r="E201" s="37">
        <v>0</v>
      </c>
      <c r="F201" s="37">
        <v>-8.7599959058954013E-2</v>
      </c>
      <c r="G201" s="37">
        <v>-9.3438383666644143E-3</v>
      </c>
      <c r="H201" s="37">
        <v>0</v>
      </c>
      <c r="I201" s="37">
        <v>-1.4608969759883905E-2</v>
      </c>
      <c r="J201" s="37">
        <v>4.491168357022568E-2</v>
      </c>
      <c r="K201" s="37">
        <v>0</v>
      </c>
      <c r="L201" s="43">
        <v>0</v>
      </c>
      <c r="M201" s="37"/>
      <c r="N201" s="37"/>
      <c r="O201" s="42">
        <v>53.75</v>
      </c>
      <c r="P201" s="37">
        <v>-2.9402188136209872E-2</v>
      </c>
      <c r="Q201" s="37">
        <v>1.5902864059611277E-2</v>
      </c>
      <c r="R201" s="37">
        <v>0</v>
      </c>
      <c r="S201" s="37">
        <v>-2.4131732731538236E-2</v>
      </c>
      <c r="T201" s="37">
        <v>8.9782777990592422E-3</v>
      </c>
      <c r="U201" s="37">
        <v>0</v>
      </c>
      <c r="V201" s="37">
        <v>-0.3105591379872692</v>
      </c>
      <c r="W201" s="37">
        <v>1.2764132265993822E-3</v>
      </c>
      <c r="X201" s="37">
        <v>0</v>
      </c>
      <c r="Y201" s="43">
        <v>1</v>
      </c>
      <c r="Z201" s="37"/>
      <c r="AA201" s="37"/>
      <c r="AB201" s="37"/>
      <c r="AC201" s="37"/>
    </row>
    <row r="202" spans="1:29" x14ac:dyDescent="0.2">
      <c r="A202" s="37"/>
      <c r="B202" s="42">
        <v>54</v>
      </c>
      <c r="C202" s="37">
        <v>-0.10570271517588381</v>
      </c>
      <c r="D202" s="37">
        <v>1.9967647014121237E-2</v>
      </c>
      <c r="E202" s="37">
        <v>0</v>
      </c>
      <c r="F202" s="37">
        <v>-9.0256487127369667E-2</v>
      </c>
      <c r="G202" s="37">
        <v>-7.0470255147880856E-3</v>
      </c>
      <c r="H202" s="37">
        <v>0</v>
      </c>
      <c r="I202" s="37">
        <v>-1.4804026325362152E-2</v>
      </c>
      <c r="J202" s="37">
        <v>4.6518858232594607E-2</v>
      </c>
      <c r="K202" s="37">
        <v>0</v>
      </c>
      <c r="L202" s="43">
        <v>0</v>
      </c>
      <c r="M202" s="37"/>
      <c r="N202" s="37"/>
      <c r="O202" s="42">
        <v>54</v>
      </c>
      <c r="P202" s="37">
        <v>-3.1687339030069595E-2</v>
      </c>
      <c r="Q202" s="37">
        <v>1.7495094815545009E-2</v>
      </c>
      <c r="R202" s="37">
        <v>0</v>
      </c>
      <c r="S202" s="37">
        <v>-2.5952565156551088E-2</v>
      </c>
      <c r="T202" s="37">
        <v>9.6699915440683348E-3</v>
      </c>
      <c r="U202" s="37">
        <v>0</v>
      </c>
      <c r="V202" s="37">
        <v>-0.34122396401517108</v>
      </c>
      <c r="W202" s="37">
        <v>1.4302037954137814E-3</v>
      </c>
      <c r="X202" s="37">
        <v>0</v>
      </c>
      <c r="Y202" s="43">
        <v>1</v>
      </c>
      <c r="Z202" s="37"/>
      <c r="AA202" s="37"/>
      <c r="AB202" s="37"/>
      <c r="AC202" s="37"/>
    </row>
    <row r="203" spans="1:29" x14ac:dyDescent="0.2">
      <c r="A203" s="37"/>
      <c r="B203" s="42">
        <v>54.25</v>
      </c>
      <c r="C203" s="37">
        <v>-0.10859709668014261</v>
      </c>
      <c r="D203" s="37">
        <v>2.2488665776031258E-2</v>
      </c>
      <c r="E203" s="37">
        <v>0</v>
      </c>
      <c r="F203" s="37">
        <v>-9.2911604532719849E-2</v>
      </c>
      <c r="G203" s="37">
        <v>-4.6740128960531813E-3</v>
      </c>
      <c r="H203" s="37">
        <v>0</v>
      </c>
      <c r="I203" s="37">
        <v>-1.5003132139815634E-2</v>
      </c>
      <c r="J203" s="37">
        <v>4.8134271365394277E-2</v>
      </c>
      <c r="K203" s="37">
        <v>0</v>
      </c>
      <c r="L203" s="43">
        <v>0</v>
      </c>
      <c r="M203" s="37"/>
      <c r="N203" s="37"/>
      <c r="O203" s="42">
        <v>54.25</v>
      </c>
      <c r="P203" s="37">
        <v>-3.3980461284611962E-2</v>
      </c>
      <c r="Q203" s="37">
        <v>1.9094594687841582E-2</v>
      </c>
      <c r="R203" s="37">
        <v>0</v>
      </c>
      <c r="S203" s="37">
        <v>-2.7773059052135451E-2</v>
      </c>
      <c r="T203" s="37">
        <v>1.0361661609445516E-2</v>
      </c>
      <c r="U203" s="37">
        <v>0</v>
      </c>
      <c r="V203" s="37">
        <v>-0.37270671895092278</v>
      </c>
      <c r="W203" s="37">
        <v>1.584729181266939E-3</v>
      </c>
      <c r="X203" s="37">
        <v>0</v>
      </c>
      <c r="Y203" s="43">
        <v>1</v>
      </c>
      <c r="Z203" s="37"/>
      <c r="AA203" s="37"/>
      <c r="AB203" s="37"/>
      <c r="AC203" s="37"/>
    </row>
    <row r="204" spans="1:29" x14ac:dyDescent="0.2">
      <c r="A204" s="37"/>
      <c r="B204" s="42">
        <v>54.5</v>
      </c>
      <c r="C204" s="37">
        <v>-0.1114954426793453</v>
      </c>
      <c r="D204" s="37">
        <v>2.5055594121216718E-2</v>
      </c>
      <c r="E204" s="37">
        <v>0</v>
      </c>
      <c r="F204" s="37">
        <v>-9.5565081019669762E-2</v>
      </c>
      <c r="G204" s="37">
        <v>-2.2270393201861971E-3</v>
      </c>
      <c r="H204" s="37">
        <v>0</v>
      </c>
      <c r="I204" s="37">
        <v>-1.5206055543283803E-2</v>
      </c>
      <c r="J204" s="37">
        <v>4.9757650940667641E-2</v>
      </c>
      <c r="K204" s="37">
        <v>0</v>
      </c>
      <c r="L204" s="43">
        <v>0</v>
      </c>
      <c r="M204" s="37"/>
      <c r="N204" s="37"/>
      <c r="O204" s="42">
        <v>54.5</v>
      </c>
      <c r="P204" s="37">
        <v>-3.6282290061594225E-2</v>
      </c>
      <c r="Q204" s="37">
        <v>2.070097625410372E-2</v>
      </c>
      <c r="R204" s="37">
        <v>0</v>
      </c>
      <c r="S204" s="37">
        <v>-2.9594089172404026E-2</v>
      </c>
      <c r="T204" s="37">
        <v>1.1053177689322347E-2</v>
      </c>
      <c r="U204" s="37">
        <v>0</v>
      </c>
      <c r="V204" s="37">
        <v>-0.40499315315190643</v>
      </c>
      <c r="W204" s="37">
        <v>1.7399510928677031E-3</v>
      </c>
      <c r="X204" s="37">
        <v>0</v>
      </c>
      <c r="Y204" s="43">
        <v>1</v>
      </c>
      <c r="Z204" s="37"/>
      <c r="AA204" s="37"/>
      <c r="AB204" s="37"/>
      <c r="AC204" s="37"/>
    </row>
    <row r="205" spans="1:29" x14ac:dyDescent="0.2">
      <c r="A205" s="37"/>
      <c r="B205" s="42">
        <v>54.75</v>
      </c>
      <c r="C205" s="37">
        <v>-0.11439720924201957</v>
      </c>
      <c r="D205" s="37">
        <v>2.7666966618540734E-2</v>
      </c>
      <c r="E205" s="37">
        <v>0</v>
      </c>
      <c r="F205" s="37">
        <v>-9.8216692595277877E-2</v>
      </c>
      <c r="G205" s="37">
        <v>2.9170637956177359E-4</v>
      </c>
      <c r="H205" s="37">
        <v>0</v>
      </c>
      <c r="I205" s="37">
        <v>-1.5412570614290466E-2</v>
      </c>
      <c r="J205" s="37">
        <v>5.1388731021799305E-2</v>
      </c>
      <c r="K205" s="37">
        <v>0</v>
      </c>
      <c r="L205" s="43">
        <v>0</v>
      </c>
      <c r="M205" s="37"/>
      <c r="N205" s="37"/>
      <c r="O205" s="42">
        <v>54.75</v>
      </c>
      <c r="P205" s="37">
        <v>-3.8593538960149942E-2</v>
      </c>
      <c r="Q205" s="37">
        <v>2.2313861498733933E-2</v>
      </c>
      <c r="R205" s="37">
        <v>0</v>
      </c>
      <c r="S205" s="37">
        <v>-3.1416506141873413E-2</v>
      </c>
      <c r="T205" s="37">
        <v>1.1744432442645891E-2</v>
      </c>
      <c r="U205" s="37">
        <v>0</v>
      </c>
      <c r="V205" s="37">
        <v>-0.43806928524297462</v>
      </c>
      <c r="W205" s="37">
        <v>1.8958321665801109E-3</v>
      </c>
      <c r="X205" s="37">
        <v>0</v>
      </c>
      <c r="Y205" s="43">
        <v>1</v>
      </c>
      <c r="Z205" s="37"/>
      <c r="AA205" s="37"/>
      <c r="AB205" s="37"/>
      <c r="AC205" s="37"/>
    </row>
    <row r="206" spans="1:29" x14ac:dyDescent="0.2">
      <c r="A206" s="37"/>
      <c r="B206" s="42">
        <v>55</v>
      </c>
      <c r="C206" s="37">
        <v>-0.11730186643040419</v>
      </c>
      <c r="D206" s="37">
        <v>3.0321350917023704E-2</v>
      </c>
      <c r="E206" s="37">
        <v>0</v>
      </c>
      <c r="F206" s="37">
        <v>-0.10086622136605605</v>
      </c>
      <c r="G206" s="37">
        <v>2.8800841288445511E-3</v>
      </c>
      <c r="H206" s="37">
        <v>0</v>
      </c>
      <c r="I206" s="37">
        <v>-1.5622457023384051E-2</v>
      </c>
      <c r="J206" s="37">
        <v>5.3027251618265492E-2</v>
      </c>
      <c r="K206" s="37">
        <v>0</v>
      </c>
      <c r="L206" s="43">
        <v>0</v>
      </c>
      <c r="M206" s="37"/>
      <c r="N206" s="37"/>
      <c r="O206" s="42">
        <v>55</v>
      </c>
      <c r="P206" s="37">
        <v>-4.0914900683274524E-2</v>
      </c>
      <c r="Q206" s="37">
        <v>2.3932881551144591E-2</v>
      </c>
      <c r="R206" s="37">
        <v>0</v>
      </c>
      <c r="S206" s="37">
        <v>-3.3241137198920967E-2</v>
      </c>
      <c r="T206" s="37">
        <v>1.243532141181225E-2</v>
      </c>
      <c r="U206" s="37">
        <v>0</v>
      </c>
      <c r="V206" s="37">
        <v>-0.47192139318116233</v>
      </c>
      <c r="W206" s="37">
        <v>2.0523359406910552E-3</v>
      </c>
      <c r="X206" s="37">
        <v>0</v>
      </c>
      <c r="Y206" s="43">
        <v>1</v>
      </c>
      <c r="Z206" s="37"/>
      <c r="AA206" s="37"/>
      <c r="AB206" s="37"/>
      <c r="AC206" s="37"/>
    </row>
    <row r="207" spans="1:29" x14ac:dyDescent="0.2">
      <c r="A207" s="37"/>
      <c r="B207" s="42">
        <v>55.25</v>
      </c>
      <c r="C207" s="37">
        <v>-0.12020889794009193</v>
      </c>
      <c r="D207" s="37">
        <v>3.3017346936821568E-2</v>
      </c>
      <c r="E207" s="37">
        <v>0</v>
      </c>
      <c r="F207" s="37">
        <v>-0.10351345537838696</v>
      </c>
      <c r="G207" s="37">
        <v>5.5360014262024748E-3</v>
      </c>
      <c r="H207" s="37">
        <v>0</v>
      </c>
      <c r="I207" s="37">
        <v>-1.5835499890735072E-2</v>
      </c>
      <c r="J207" s="37">
        <v>5.4672958541734484E-2</v>
      </c>
      <c r="K207" s="37">
        <v>0</v>
      </c>
      <c r="L207" s="43">
        <v>0</v>
      </c>
      <c r="M207" s="37"/>
      <c r="N207" s="37"/>
      <c r="O207" s="42">
        <v>55.25</v>
      </c>
      <c r="P207" s="37">
        <v>-4.3247047548689466E-2</v>
      </c>
      <c r="Q207" s="37">
        <v>2.5557676471505975E-2</v>
      </c>
      <c r="R207" s="37">
        <v>0</v>
      </c>
      <c r="S207" s="37">
        <v>-3.5068786746796476E-2</v>
      </c>
      <c r="T207" s="37">
        <v>1.3125742949471775E-2</v>
      </c>
      <c r="U207" s="37">
        <v>0</v>
      </c>
      <c r="V207" s="37">
        <v>-0.50653601054789021</v>
      </c>
      <c r="W207" s="37">
        <v>2.2094268342768286E-3</v>
      </c>
      <c r="X207" s="37">
        <v>0</v>
      </c>
      <c r="Y207" s="43">
        <v>1</v>
      </c>
      <c r="Z207" s="37"/>
      <c r="AA207" s="37"/>
      <c r="AB207" s="37"/>
      <c r="AC207" s="37"/>
    </row>
    <row r="208" spans="1:29" x14ac:dyDescent="0.2">
      <c r="A208" s="37"/>
      <c r="B208" s="42">
        <v>55.5</v>
      </c>
      <c r="C208" s="37">
        <v>-0.12311780074995582</v>
      </c>
      <c r="D208" s="37">
        <v>3.5753586082261091E-2</v>
      </c>
      <c r="E208" s="37">
        <v>0</v>
      </c>
      <c r="F208" s="37">
        <v>-0.10615818846341618</v>
      </c>
      <c r="G208" s="37">
        <v>8.2574121893546071E-3</v>
      </c>
      <c r="H208" s="37">
        <v>0</v>
      </c>
      <c r="I208" s="37">
        <v>-1.6051489647910699E-2</v>
      </c>
      <c r="J208" s="37">
        <v>5.6325603265509283E-2</v>
      </c>
      <c r="K208" s="37">
        <v>0</v>
      </c>
      <c r="L208" s="43">
        <v>0</v>
      </c>
      <c r="M208" s="37"/>
      <c r="N208" s="37"/>
      <c r="O208" s="42">
        <v>55.5</v>
      </c>
      <c r="P208" s="37">
        <v>-4.5590632010654275E-2</v>
      </c>
      <c r="Q208" s="37">
        <v>2.7187895035874377E-2</v>
      </c>
      <c r="R208" s="37">
        <v>0</v>
      </c>
      <c r="S208" s="37">
        <v>-3.6900236920807572E-2</v>
      </c>
      <c r="T208" s="37">
        <v>1.3815598146641239E-2</v>
      </c>
      <c r="U208" s="37">
        <v>0</v>
      </c>
      <c r="V208" s="37">
        <v>-0.54189992202844905</v>
      </c>
      <c r="W208" s="37">
        <v>2.3670701259872334E-3</v>
      </c>
      <c r="X208" s="37">
        <v>0</v>
      </c>
      <c r="Y208" s="43">
        <v>1</v>
      </c>
      <c r="Z208" s="37"/>
      <c r="AA208" s="37"/>
      <c r="AB208" s="37"/>
      <c r="AC208" s="37"/>
    </row>
    <row r="209" spans="1:29" x14ac:dyDescent="0.2">
      <c r="A209" s="37"/>
      <c r="B209" s="42">
        <v>55.75</v>
      </c>
      <c r="C209" s="37">
        <v>-0.12602808478170147</v>
      </c>
      <c r="D209" s="37">
        <v>3.8528730476431683E-2</v>
      </c>
      <c r="E209" s="37">
        <v>0</v>
      </c>
      <c r="F209" s="37">
        <v>-0.10880022008619505</v>
      </c>
      <c r="G209" s="37">
        <v>1.1042315633186472E-2</v>
      </c>
      <c r="H209" s="37">
        <v>0</v>
      </c>
      <c r="I209" s="37">
        <v>-1.6270221903421422E-2</v>
      </c>
      <c r="J209" s="37">
        <v>5.7984942787795202E-2</v>
      </c>
      <c r="K209" s="37">
        <v>0</v>
      </c>
      <c r="L209" s="43">
        <v>0</v>
      </c>
      <c r="M209" s="37"/>
      <c r="N209" s="37"/>
      <c r="O209" s="42">
        <v>55.75</v>
      </c>
      <c r="P209" s="37">
        <v>-4.7946287221501294E-2</v>
      </c>
      <c r="Q209" s="37">
        <v>2.882319450993287E-2</v>
      </c>
      <c r="R209" s="37">
        <v>0</v>
      </c>
      <c r="S209" s="37">
        <v>-3.873624820862176E-2</v>
      </c>
      <c r="T209" s="37">
        <v>1.4504790760146768E-2</v>
      </c>
      <c r="U209" s="37">
        <v>0</v>
      </c>
      <c r="V209" s="37">
        <v>-0.57800015693035789</v>
      </c>
      <c r="W209" s="37">
        <v>2.5252319317824734E-3</v>
      </c>
      <c r="X209" s="37">
        <v>0</v>
      </c>
      <c r="Y209" s="43">
        <v>1</v>
      </c>
      <c r="Z209" s="37"/>
      <c r="AA209" s="37"/>
      <c r="AB209" s="37"/>
      <c r="AC209" s="37"/>
    </row>
    <row r="210" spans="1:29" x14ac:dyDescent="0.2">
      <c r="A210" s="37"/>
      <c r="B210" s="42">
        <v>56</v>
      </c>
      <c r="C210" s="37">
        <v>-0.1289392725689904</v>
      </c>
      <c r="D210" s="37">
        <v>4.1341472216700481E-2</v>
      </c>
      <c r="E210" s="37">
        <v>0</v>
      </c>
      <c r="F210" s="37">
        <v>-0.11143935519908332</v>
      </c>
      <c r="G210" s="37">
        <v>1.3888755178419476E-2</v>
      </c>
      <c r="H210" s="37">
        <v>0</v>
      </c>
      <c r="I210" s="37">
        <v>-1.6491497312012271E-2</v>
      </c>
      <c r="J210" s="37">
        <v>5.965073949855304E-2</v>
      </c>
      <c r="K210" s="37">
        <v>0</v>
      </c>
      <c r="L210" s="43">
        <v>0</v>
      </c>
      <c r="M210" s="37"/>
      <c r="N210" s="37"/>
      <c r="O210" s="42">
        <v>56</v>
      </c>
      <c r="P210" s="37">
        <v>-5.0314627548129209E-2</v>
      </c>
      <c r="Q210" s="37">
        <v>3.0463240441124251E-2</v>
      </c>
      <c r="R210" s="37">
        <v>0</v>
      </c>
      <c r="S210" s="37">
        <v>-4.0577560015433889E-2</v>
      </c>
      <c r="T210" s="37">
        <v>1.5193227144496557E-2</v>
      </c>
      <c r="U210" s="37">
        <v>0</v>
      </c>
      <c r="V210" s="37">
        <v>-0.61482398405625815</v>
      </c>
      <c r="W210" s="37">
        <v>2.6838791843937782E-3</v>
      </c>
      <c r="X210" s="37">
        <v>0</v>
      </c>
      <c r="Y210" s="43">
        <v>1</v>
      </c>
      <c r="Z210" s="37"/>
      <c r="AA210" s="37"/>
      <c r="AB210" s="37"/>
      <c r="AC210" s="37"/>
    </row>
    <row r="211" spans="1:29" x14ac:dyDescent="0.2">
      <c r="A211" s="37"/>
      <c r="B211" s="42">
        <v>56.25</v>
      </c>
      <c r="C211" s="37">
        <v>-0.13185089893700486</v>
      </c>
      <c r="D211" s="37">
        <v>4.419053265224937E-2</v>
      </c>
      <c r="E211" s="37">
        <v>0</v>
      </c>
      <c r="F211" s="37">
        <v>-0.11407540410015926</v>
      </c>
      <c r="G211" s="37">
        <v>1.67948173915482E-2</v>
      </c>
      <c r="H211" s="37">
        <v>0</v>
      </c>
      <c r="I211" s="37">
        <v>-1.6715121447884229E-2</v>
      </c>
      <c r="J211" s="37">
        <v>6.132276105152501E-2</v>
      </c>
      <c r="K211" s="37">
        <v>0</v>
      </c>
      <c r="L211" s="43">
        <v>0</v>
      </c>
      <c r="M211" s="37"/>
      <c r="N211" s="37"/>
      <c r="O211" s="42">
        <v>56.25</v>
      </c>
      <c r="P211" s="37">
        <v>-5.2696249073383328E-2</v>
      </c>
      <c r="Q211" s="37">
        <v>3.2107706448640583E-2</v>
      </c>
      <c r="R211" s="37">
        <v>0</v>
      </c>
      <c r="S211" s="37">
        <v>-4.2424891215761207E-2</v>
      </c>
      <c r="T211" s="37">
        <v>1.5880816183214908E-2</v>
      </c>
      <c r="U211" s="37">
        <v>0</v>
      </c>
      <c r="V211" s="37">
        <v>-0.65235890640489913</v>
      </c>
      <c r="W211" s="37">
        <v>2.8429796127398543E-3</v>
      </c>
      <c r="X211" s="37">
        <v>0</v>
      </c>
      <c r="Y211" s="43">
        <v>1</v>
      </c>
      <c r="Z211" s="37"/>
      <c r="AA211" s="37"/>
      <c r="AB211" s="37"/>
      <c r="AC211" s="37"/>
    </row>
    <row r="212" spans="1:29" x14ac:dyDescent="0.2">
      <c r="A212" s="37"/>
      <c r="B212" s="42">
        <v>56.5</v>
      </c>
      <c r="C212" s="37">
        <v>-0.13476251069014111</v>
      </c>
      <c r="D212" s="37">
        <v>4.7074661680024388E-2</v>
      </c>
      <c r="E212" s="37">
        <v>0</v>
      </c>
      <c r="F212" s="37">
        <v>-0.11670818229499069</v>
      </c>
      <c r="G212" s="37">
        <v>1.9758630952527056E-2</v>
      </c>
      <c r="H212" s="37">
        <v>0</v>
      </c>
      <c r="I212" s="37">
        <v>-1.6940904681228552E-2</v>
      </c>
      <c r="J212" s="37">
        <v>6.3000780238470444E-2</v>
      </c>
      <c r="K212" s="37">
        <v>0</v>
      </c>
      <c r="L212" s="43">
        <v>0</v>
      </c>
      <c r="M212" s="37"/>
      <c r="N212" s="37"/>
      <c r="O212" s="42">
        <v>56.5</v>
      </c>
      <c r="P212" s="37">
        <v>-5.5091730090326863E-2</v>
      </c>
      <c r="Q212" s="37">
        <v>3.3756274027517463E-2</v>
      </c>
      <c r="R212" s="37">
        <v>0</v>
      </c>
      <c r="S212" s="37">
        <v>-4.4278940694535862E-2</v>
      </c>
      <c r="T212" s="37">
        <v>1.6567469225056808E-2</v>
      </c>
      <c r="U212" s="37">
        <v>0</v>
      </c>
      <c r="V212" s="37">
        <v>-0.6905926561648954</v>
      </c>
      <c r="W212" s="37">
        <v>3.0025017224909051E-3</v>
      </c>
      <c r="X212" s="37">
        <v>0</v>
      </c>
      <c r="Y212" s="43">
        <v>1</v>
      </c>
      <c r="Z212" s="37"/>
      <c r="AA212" s="37"/>
      <c r="AB212" s="37"/>
      <c r="AC212" s="37"/>
    </row>
    <row r="213" spans="1:29" x14ac:dyDescent="0.2">
      <c r="A213" s="37"/>
      <c r="B213" s="42">
        <v>56.75</v>
      </c>
      <c r="C213" s="37">
        <v>-0.13767366630715472</v>
      </c>
      <c r="D213" s="37">
        <v>4.9992637058517531E-2</v>
      </c>
      <c r="E213" s="37">
        <v>0</v>
      </c>
      <c r="F213" s="37">
        <v>-0.11933751036128371</v>
      </c>
      <c r="G213" s="37">
        <v>2.2778365649400723E-2</v>
      </c>
      <c r="H213" s="37">
        <v>0</v>
      </c>
      <c r="I213" s="37">
        <v>-1.7168662057968298E-2</v>
      </c>
      <c r="J213" s="37">
        <v>6.4684574865295996E-2</v>
      </c>
      <c r="K213" s="37">
        <v>0</v>
      </c>
      <c r="L213" s="43">
        <v>0</v>
      </c>
      <c r="M213" s="37"/>
      <c r="N213" s="37"/>
      <c r="O213" s="42">
        <v>56.75</v>
      </c>
      <c r="P213" s="37">
        <v>-5.7501631575478385E-2</v>
      </c>
      <c r="Q213" s="37">
        <v>3.5408632350935942E-2</v>
      </c>
      <c r="R213" s="37">
        <v>0</v>
      </c>
      <c r="S213" s="37">
        <v>-4.6140387868048194E-2</v>
      </c>
      <c r="T213" s="37">
        <v>1.7253100019475998E-2</v>
      </c>
      <c r="U213" s="37">
        <v>0</v>
      </c>
      <c r="V213" s="37">
        <v>-0.72951318969758461</v>
      </c>
      <c r="W213" s="37">
        <v>3.1624147766786403E-3</v>
      </c>
      <c r="X213" s="37">
        <v>0</v>
      </c>
      <c r="Y213" s="43">
        <v>1</v>
      </c>
      <c r="Z213" s="37"/>
      <c r="AA213" s="37"/>
      <c r="AB213" s="37"/>
      <c r="AC213" s="37"/>
    </row>
    <row r="214" spans="1:29" x14ac:dyDescent="0.2">
      <c r="A214" s="37"/>
      <c r="B214" s="42">
        <v>57</v>
      </c>
      <c r="C214" s="37">
        <v>-0.14058393564841509</v>
      </c>
      <c r="D214" s="37">
        <v>5.2943263744267721E-2</v>
      </c>
      <c r="E214" s="37">
        <v>0</v>
      </c>
      <c r="F214" s="37">
        <v>-0.12196321381999375</v>
      </c>
      <c r="G214" s="37">
        <v>2.5852231403344916E-2</v>
      </c>
      <c r="H214" s="37">
        <v>0</v>
      </c>
      <c r="I214" s="37">
        <v>-1.7398213183698275E-2</v>
      </c>
      <c r="J214" s="37">
        <v>6.6373927635654084E-2</v>
      </c>
      <c r="K214" s="37">
        <v>0</v>
      </c>
      <c r="L214" s="43">
        <v>0</v>
      </c>
      <c r="M214" s="37"/>
      <c r="N214" s="37"/>
      <c r="O214" s="42">
        <v>57</v>
      </c>
      <c r="P214" s="37">
        <v>-5.9926497651607846E-2</v>
      </c>
      <c r="Q214" s="37">
        <v>3.7064478081436647E-2</v>
      </c>
      <c r="R214" s="37">
        <v>0</v>
      </c>
      <c r="S214" s="37">
        <v>-4.8009893192292097E-2</v>
      </c>
      <c r="T214" s="37">
        <v>1.7937624655116835E-2</v>
      </c>
      <c r="U214" s="37">
        <v>0</v>
      </c>
      <c r="V214" s="37">
        <v>-0.76910868271176014</v>
      </c>
      <c r="W214" s="37">
        <v>3.3226887770777674E-3</v>
      </c>
      <c r="X214" s="37">
        <v>0</v>
      </c>
      <c r="Y214" s="43">
        <v>1</v>
      </c>
      <c r="Z214" s="37"/>
      <c r="AA214" s="37"/>
      <c r="AB214" s="37"/>
      <c r="AC214" s="37"/>
    </row>
    <row r="215" spans="1:29" x14ac:dyDescent="0.2">
      <c r="A215" s="37"/>
      <c r="B215" s="42">
        <v>57.25</v>
      </c>
      <c r="C215" s="37">
        <v>-0.14349289966841994</v>
      </c>
      <c r="D215" s="37">
        <v>5.5925373242809329E-2</v>
      </c>
      <c r="E215" s="37">
        <v>0</v>
      </c>
      <c r="F215" s="37">
        <v>-0.1245851230080568</v>
      </c>
      <c r="G215" s="37">
        <v>2.897847731735137E-2</v>
      </c>
      <c r="H215" s="37">
        <v>0</v>
      </c>
      <c r="I215" s="37">
        <v>-1.7629382109993763E-2</v>
      </c>
      <c r="J215" s="37">
        <v>6.8068626034493374E-2</v>
      </c>
      <c r="K215" s="37">
        <v>0</v>
      </c>
      <c r="L215" s="43">
        <v>0</v>
      </c>
      <c r="M215" s="37"/>
      <c r="N215" s="37"/>
      <c r="O215" s="42">
        <v>57.25</v>
      </c>
      <c r="P215" s="37">
        <v>-6.2366856037433749E-2</v>
      </c>
      <c r="Q215" s="37">
        <v>3.8723515187523816E-2</v>
      </c>
      <c r="R215" s="37">
        <v>0</v>
      </c>
      <c r="S215" s="37">
        <v>-4.9888098657001834E-2</v>
      </c>
      <c r="T215" s="37">
        <v>1.8620961500110056E-2</v>
      </c>
      <c r="U215" s="37">
        <v>0</v>
      </c>
      <c r="V215" s="37">
        <v>-0.80936752556367253</v>
      </c>
      <c r="W215" s="37">
        <v>3.4832944461119092E-3</v>
      </c>
      <c r="X215" s="37">
        <v>0</v>
      </c>
      <c r="Y215" s="43">
        <v>1</v>
      </c>
      <c r="Z215" s="37"/>
      <c r="AA215" s="37"/>
      <c r="AB215" s="37"/>
      <c r="AC215" s="37"/>
    </row>
    <row r="216" spans="1:29" x14ac:dyDescent="0.2">
      <c r="A216" s="37"/>
      <c r="B216" s="42">
        <v>57.5</v>
      </c>
      <c r="C216" s="37">
        <v>-0.14640015013578456</v>
      </c>
      <c r="D216" s="37">
        <v>5.893782297675898E-2</v>
      </c>
      <c r="E216" s="37">
        <v>0</v>
      </c>
      <c r="F216" s="37">
        <v>-0.12720307295407807</v>
      </c>
      <c r="G216" s="37">
        <v>3.2155390749896817E-2</v>
      </c>
      <c r="H216" s="37">
        <v>0</v>
      </c>
      <c r="I216" s="37">
        <v>-1.7861997224001058E-2</v>
      </c>
      <c r="J216" s="37">
        <v>6.9768462213890103E-2</v>
      </c>
      <c r="K216" s="37">
        <v>0</v>
      </c>
      <c r="L216" s="43">
        <v>0</v>
      </c>
      <c r="M216" s="37"/>
      <c r="N216" s="37"/>
      <c r="O216" s="42">
        <v>57.5</v>
      </c>
      <c r="P216" s="37">
        <v>-6.4823218484368894E-2</v>
      </c>
      <c r="Q216" s="37">
        <v>4.0385454765280437E-2</v>
      </c>
      <c r="R216" s="37">
        <v>0</v>
      </c>
      <c r="S216" s="37">
        <v>-5.1775628265659179E-2</v>
      </c>
      <c r="T216" s="37">
        <v>1.93030311440201E-2</v>
      </c>
      <c r="U216" s="37">
        <v>0</v>
      </c>
      <c r="V216" s="37">
        <v>-0.85027831867390091</v>
      </c>
      <c r="W216" s="37">
        <v>3.6442032092540294E-3</v>
      </c>
      <c r="X216" s="37">
        <v>0</v>
      </c>
      <c r="Y216" s="43">
        <v>1</v>
      </c>
      <c r="Z216" s="37"/>
      <c r="AA216" s="37"/>
      <c r="AB216" s="37"/>
      <c r="AC216" s="37"/>
    </row>
    <row r="217" spans="1:29" x14ac:dyDescent="0.2">
      <c r="A217" s="37"/>
      <c r="B217" s="42">
        <v>57.75</v>
      </c>
      <c r="C217" s="37">
        <v>-0.14930528936277909</v>
      </c>
      <c r="D217" s="37">
        <v>6.1979495672739526E-2</v>
      </c>
      <c r="E217" s="37">
        <v>0</v>
      </c>
      <c r="F217" s="37">
        <v>-0.12981690325901063</v>
      </c>
      <c r="G217" s="37">
        <v>3.5381296415194274E-2</v>
      </c>
      <c r="H217" s="37">
        <v>0</v>
      </c>
      <c r="I217" s="37">
        <v>-1.8095891141275189E-2</v>
      </c>
      <c r="J217" s="37">
        <v>7.1473232884124549E-2</v>
      </c>
      <c r="K217" s="37">
        <v>0</v>
      </c>
      <c r="L217" s="43">
        <v>0</v>
      </c>
      <c r="M217" s="37"/>
      <c r="N217" s="37"/>
      <c r="O217" s="42">
        <v>57.75</v>
      </c>
      <c r="P217" s="37">
        <v>-6.7296081199577529E-2</v>
      </c>
      <c r="Q217" s="37">
        <v>4.2050014863289853E-2</v>
      </c>
      <c r="R217" s="37">
        <v>0</v>
      </c>
      <c r="S217" s="37">
        <v>-5.3673088501101418E-2</v>
      </c>
      <c r="T217" s="37">
        <v>1.9983756340905767E-2</v>
      </c>
      <c r="U217" s="37">
        <v>0</v>
      </c>
      <c r="V217" s="37">
        <v>-0.89182986803781716</v>
      </c>
      <c r="W217" s="37">
        <v>3.8053871778002957E-3</v>
      </c>
      <c r="X217" s="37">
        <v>0</v>
      </c>
      <c r="Y217" s="43">
        <v>1</v>
      </c>
      <c r="Z217" s="37"/>
      <c r="AA217" s="37"/>
      <c r="AB217" s="37"/>
      <c r="AC217" s="37"/>
    </row>
    <row r="218" spans="1:29" x14ac:dyDescent="0.2">
      <c r="A218" s="37"/>
      <c r="B218" s="42">
        <v>58</v>
      </c>
      <c r="C218" s="37">
        <v>-0.15220792994375643</v>
      </c>
      <c r="D218" s="37">
        <v>6.5049298766861385E-2</v>
      </c>
      <c r="E218" s="37">
        <v>0</v>
      </c>
      <c r="F218" s="37">
        <v>-0.13242645798125352</v>
      </c>
      <c r="G218" s="37">
        <v>3.8654555509376465E-2</v>
      </c>
      <c r="H218" s="37">
        <v>0</v>
      </c>
      <c r="I218" s="37">
        <v>-1.8330900601836397E-2</v>
      </c>
      <c r="J218" s="37">
        <v>7.3182739209764147E-2</v>
      </c>
      <c r="K218" s="37">
        <v>0</v>
      </c>
      <c r="L218" s="43">
        <v>0</v>
      </c>
      <c r="M218" s="37"/>
      <c r="N218" s="37"/>
      <c r="O218" s="42">
        <v>58</v>
      </c>
      <c r="P218" s="37">
        <v>-6.9785925255947845E-2</v>
      </c>
      <c r="Q218" s="37">
        <v>4.3716920310711282E-2</v>
      </c>
      <c r="R218" s="37">
        <v>0</v>
      </c>
      <c r="S218" s="37">
        <v>-5.5581068777222242E-2</v>
      </c>
      <c r="T218" s="37">
        <v>2.0663061953483552E-2</v>
      </c>
      <c r="U218" s="37">
        <v>0</v>
      </c>
      <c r="V218" s="37">
        <v>-0.93401118083583867</v>
      </c>
      <c r="W218" s="37">
        <v>3.9668191320016977E-3</v>
      </c>
      <c r="X218" s="37">
        <v>0</v>
      </c>
      <c r="Y218" s="43">
        <v>1</v>
      </c>
      <c r="Z218" s="37"/>
      <c r="AA218" s="37"/>
      <c r="AB218" s="37"/>
      <c r="AC218" s="37"/>
    </row>
    <row r="219" spans="1:29" x14ac:dyDescent="0.2">
      <c r="A219" s="37"/>
      <c r="B219" s="42">
        <v>58.25</v>
      </c>
      <c r="C219" s="37">
        <v>-0.15510769449690365</v>
      </c>
      <c r="D219" s="37">
        <v>6.8146163820691941E-2</v>
      </c>
      <c r="E219" s="37">
        <v>0</v>
      </c>
      <c r="F219" s="37">
        <v>-0.13503158552181205</v>
      </c>
      <c r="G219" s="37">
        <v>4.1973564854805634E-2</v>
      </c>
      <c r="H219" s="37">
        <v>0</v>
      </c>
      <c r="I219" s="37">
        <v>-1.8566866368453283E-2</v>
      </c>
      <c r="J219" s="37">
        <v>7.4896786703078089E-2</v>
      </c>
      <c r="K219" s="37">
        <v>0</v>
      </c>
      <c r="L219" s="43">
        <v>0</v>
      </c>
      <c r="M219" s="37"/>
      <c r="N219" s="37"/>
      <c r="O219" s="42">
        <v>58.25</v>
      </c>
      <c r="P219" s="37">
        <v>-7.2293216996261123E-2</v>
      </c>
      <c r="Q219" s="37">
        <v>4.5385902558833235E-2</v>
      </c>
      <c r="R219" s="37">
        <v>0</v>
      </c>
      <c r="S219" s="37">
        <v>-5.7500141882433908E-2</v>
      </c>
      <c r="T219" s="37">
        <v>2.1340874901522255E-2</v>
      </c>
      <c r="U219" s="37">
        <v>0</v>
      </c>
      <c r="V219" s="37">
        <v>-0.97681146122796747</v>
      </c>
      <c r="W219" s="37">
        <v>4.1284725052644633E-3</v>
      </c>
      <c r="X219" s="37">
        <v>0</v>
      </c>
      <c r="Y219" s="43">
        <v>1</v>
      </c>
      <c r="Z219" s="37"/>
      <c r="AA219" s="37"/>
      <c r="AB219" s="37"/>
      <c r="AC219" s="37"/>
    </row>
    <row r="220" spans="1:29" x14ac:dyDescent="0.2">
      <c r="A220" s="37"/>
      <c r="B220" s="42">
        <v>58.5</v>
      </c>
      <c r="C220" s="37">
        <v>-0.15800421541249321</v>
      </c>
      <c r="D220" s="37">
        <v>7.1269045951750654E-2</v>
      </c>
      <c r="E220" s="37">
        <v>0</v>
      </c>
      <c r="F220" s="37">
        <v>-0.13763213851214218</v>
      </c>
      <c r="G220" s="37">
        <v>4.5336756065954997E-2</v>
      </c>
      <c r="H220" s="37">
        <v>0</v>
      </c>
      <c r="I220" s="37">
        <v>-1.8803633127659758E-2</v>
      </c>
      <c r="J220" s="37">
        <v>7.6615185119321527E-2</v>
      </c>
      <c r="K220" s="37">
        <v>0</v>
      </c>
      <c r="L220" s="43">
        <v>0</v>
      </c>
      <c r="M220" s="37"/>
      <c r="N220" s="37"/>
      <c r="O220" s="42">
        <v>58.5</v>
      </c>
      <c r="P220" s="37">
        <v>-7.4818408417110405E-2</v>
      </c>
      <c r="Q220" s="37">
        <v>4.7056699513324807E-2</v>
      </c>
      <c r="R220" s="37">
        <v>0</v>
      </c>
      <c r="S220" s="37">
        <v>-5.9430864404005135E-2</v>
      </c>
      <c r="T220" s="37">
        <v>2.2017124107542863E-2</v>
      </c>
      <c r="U220" s="37">
        <v>0</v>
      </c>
      <c r="V220" s="37">
        <v>-1.0202201061445635</v>
      </c>
      <c r="W220" s="37">
        <v>4.2903213678201768E-3</v>
      </c>
      <c r="X220" s="37">
        <v>0</v>
      </c>
      <c r="Y220" s="43">
        <v>1</v>
      </c>
      <c r="Z220" s="37"/>
      <c r="AA220" s="37"/>
      <c r="AB220" s="37"/>
      <c r="AC220" s="37"/>
    </row>
    <row r="221" spans="1:29" x14ac:dyDescent="0.2">
      <c r="A221" s="37"/>
      <c r="B221" s="42">
        <v>58.75</v>
      </c>
      <c r="C221" s="37">
        <v>-0.16089713461781585</v>
      </c>
      <c r="D221" s="37">
        <v>7.4416923293982418E-2</v>
      </c>
      <c r="E221" s="37">
        <v>0</v>
      </c>
      <c r="F221" s="37">
        <v>-0.14022797371331919</v>
      </c>
      <c r="G221" s="37">
        <v>4.8742594752509305E-2</v>
      </c>
      <c r="H221" s="37">
        <v>0</v>
      </c>
      <c r="I221" s="37">
        <v>-1.9041049394599163E-2</v>
      </c>
      <c r="J221" s="37">
        <v>7.8337748369614157E-2</v>
      </c>
      <c r="K221" s="37">
        <v>0</v>
      </c>
      <c r="L221" s="43">
        <v>0</v>
      </c>
      <c r="M221" s="37"/>
      <c r="N221" s="37"/>
      <c r="O221" s="42">
        <v>58.75</v>
      </c>
      <c r="P221" s="37">
        <v>-7.7361937551131632E-2</v>
      </c>
      <c r="Q221" s="37">
        <v>4.8729055383854858E-2</v>
      </c>
      <c r="R221" s="37">
        <v>0</v>
      </c>
      <c r="S221" s="37">
        <v>-6.1373777147581521E-2</v>
      </c>
      <c r="T221" s="37">
        <v>2.2691740447943864E-2</v>
      </c>
      <c r="U221" s="37">
        <v>0</v>
      </c>
      <c r="V221" s="37">
        <v>-1.0642267012993187</v>
      </c>
      <c r="W221" s="37">
        <v>4.4523404117598753E-3</v>
      </c>
      <c r="X221" s="37">
        <v>0</v>
      </c>
      <c r="Y221" s="43">
        <v>1</v>
      </c>
      <c r="Z221" s="37"/>
      <c r="AA221" s="37"/>
      <c r="AB221" s="37"/>
      <c r="AC221" s="37"/>
    </row>
    <row r="222" spans="1:29" x14ac:dyDescent="0.2">
      <c r="A222" s="37"/>
      <c r="B222" s="42">
        <v>59</v>
      </c>
      <c r="C222" s="37">
        <v>-0.16378610333238441</v>
      </c>
      <c r="D222" s="37">
        <v>7.75887964478994E-2</v>
      </c>
      <c r="E222" s="37">
        <v>0</v>
      </c>
      <c r="F222" s="37">
        <v>-0.14281895190444871</v>
      </c>
      <c r="G222" s="37">
        <v>5.2189579718325607E-2</v>
      </c>
      <c r="H222" s="37">
        <v>0</v>
      </c>
      <c r="I222" s="37">
        <v>-1.9278967418526527E-2</v>
      </c>
      <c r="J222" s="37">
        <v>8.0064294411731129E-2</v>
      </c>
      <c r="K222" s="37">
        <v>0</v>
      </c>
      <c r="L222" s="43">
        <v>0</v>
      </c>
      <c r="M222" s="37"/>
      <c r="N222" s="37"/>
      <c r="O222" s="42">
        <v>59</v>
      </c>
      <c r="P222" s="37">
        <v>-7.992422883080863E-2</v>
      </c>
      <c r="Q222" s="37">
        <v>5.0402720529215461E-2</v>
      </c>
      <c r="R222" s="37">
        <v>0</v>
      </c>
      <c r="S222" s="37">
        <v>-6.3329405539093386E-2</v>
      </c>
      <c r="T222" s="37">
        <v>2.3364656702861808E-2</v>
      </c>
      <c r="U222" s="37">
        <v>0</v>
      </c>
      <c r="V222" s="37">
        <v>-1.1088210171912323</v>
      </c>
      <c r="W222" s="37">
        <v>4.6145049358355672E-3</v>
      </c>
      <c r="X222" s="37">
        <v>0</v>
      </c>
      <c r="Y222" s="43">
        <v>1</v>
      </c>
      <c r="Z222" s="37"/>
      <c r="AA222" s="37"/>
      <c r="AB222" s="37"/>
      <c r="AC222" s="37"/>
    </row>
    <row r="223" spans="1:29" x14ac:dyDescent="0.2">
      <c r="A223" s="37"/>
      <c r="B223" s="42">
        <v>59.25</v>
      </c>
      <c r="C223" s="37">
        <v>-0.16667078185223438</v>
      </c>
      <c r="D223" s="37">
        <v>8.0783687969415929E-2</v>
      </c>
      <c r="E223" s="37">
        <v>0</v>
      </c>
      <c r="F223" s="37">
        <v>-0.14540493778924812</v>
      </c>
      <c r="G223" s="37">
        <v>5.5676242199528492E-2</v>
      </c>
      <c r="H223" s="37">
        <v>0</v>
      </c>
      <c r="I223" s="37">
        <v>-1.9517243098148285E-2</v>
      </c>
      <c r="J223" s="37">
        <v>8.1794645160428558E-2</v>
      </c>
      <c r="K223" s="37">
        <v>0</v>
      </c>
      <c r="L223" s="43">
        <v>0</v>
      </c>
      <c r="M223" s="37"/>
      <c r="N223" s="37"/>
      <c r="O223" s="42">
        <v>59.25</v>
      </c>
      <c r="P223" s="37">
        <v>-8.2505693446861983E-2</v>
      </c>
      <c r="Q223" s="37">
        <v>5.2077451310018175E-2</v>
      </c>
      <c r="R223" s="37">
        <v>0</v>
      </c>
      <c r="S223" s="37">
        <v>-6.5298260019428511E-2</v>
      </c>
      <c r="T223" s="37">
        <v>2.4035807508383744E-2</v>
      </c>
      <c r="U223" s="37">
        <v>0</v>
      </c>
      <c r="V223" s="37">
        <v>-1.1539930052736764</v>
      </c>
      <c r="W223" s="37">
        <v>4.7767908309419987E-3</v>
      </c>
      <c r="X223" s="37">
        <v>0</v>
      </c>
      <c r="Y223" s="43">
        <v>1</v>
      </c>
      <c r="Z223" s="37"/>
      <c r="AA223" s="37"/>
      <c r="AB223" s="37"/>
      <c r="AC223" s="37"/>
    </row>
    <row r="224" spans="1:29" x14ac:dyDescent="0.2">
      <c r="A224" s="37"/>
      <c r="B224" s="42">
        <v>59.5</v>
      </c>
      <c r="C224" s="37">
        <v>-0.16955083929006598</v>
      </c>
      <c r="D224" s="37">
        <v>8.4000641851797786E-2</v>
      </c>
      <c r="E224" s="37">
        <v>0</v>
      </c>
      <c r="F224" s="37">
        <v>-0.14798579988431548</v>
      </c>
      <c r="G224" s="37">
        <v>5.9201145138909617E-2</v>
      </c>
      <c r="H224" s="37">
        <v>0</v>
      </c>
      <c r="I224" s="37">
        <v>-1.9755735867011737E-2</v>
      </c>
      <c r="J224" s="37">
        <v>8.3528626423832186E-2</v>
      </c>
      <c r="K224" s="37">
        <v>0</v>
      </c>
      <c r="L224" s="43">
        <v>0</v>
      </c>
      <c r="M224" s="37"/>
      <c r="N224" s="37"/>
      <c r="O224" s="42">
        <v>59.5</v>
      </c>
      <c r="P224" s="37">
        <v>-8.5106729701529105E-2</v>
      </c>
      <c r="Q224" s="37">
        <v>5.3753009945469277E-2</v>
      </c>
      <c r="R224" s="37">
        <v>0</v>
      </c>
      <c r="S224" s="37">
        <v>-6.7280836432267677E-2</v>
      </c>
      <c r="T224" s="37">
        <v>2.4705129309976481E-2</v>
      </c>
      <c r="U224" s="37">
        <v>0</v>
      </c>
      <c r="V224" s="37">
        <v>-1.1997327943192317</v>
      </c>
      <c r="W224" s="37">
        <v>4.9391745659647379E-3</v>
      </c>
      <c r="X224" s="37">
        <v>0</v>
      </c>
      <c r="Y224" s="43">
        <v>1</v>
      </c>
      <c r="Z224" s="37"/>
      <c r="AA224" s="37"/>
      <c r="AB224" s="37"/>
      <c r="AC224" s="37"/>
    </row>
    <row r="225" spans="1:29" x14ac:dyDescent="0.2">
      <c r="A225" s="37"/>
      <c r="B225" s="42">
        <v>59.75</v>
      </c>
      <c r="C225" s="37">
        <v>-0.17242595342175804</v>
      </c>
      <c r="D225" s="37">
        <v>8.7238723037385668E-2</v>
      </c>
      <c r="E225" s="37">
        <v>0</v>
      </c>
      <c r="F225" s="37">
        <v>-0.15056141044248506</v>
      </c>
      <c r="G225" s="37">
        <v>6.2762882405766884E-2</v>
      </c>
      <c r="H225" s="37">
        <v>0</v>
      </c>
      <c r="I225" s="37">
        <v>-1.9994308657902415E-2</v>
      </c>
      <c r="J225" s="37">
        <v>8.5266067748563046E-2</v>
      </c>
      <c r="K225" s="37">
        <v>0</v>
      </c>
      <c r="L225" s="43">
        <v>0</v>
      </c>
      <c r="M225" s="37"/>
      <c r="N225" s="37"/>
      <c r="O225" s="42">
        <v>59.75</v>
      </c>
      <c r="P225" s="37">
        <v>-8.7727723314825923E-2</v>
      </c>
      <c r="Q225" s="37">
        <v>5.5429164374487305E-2</v>
      </c>
      <c r="R225" s="37">
        <v>0</v>
      </c>
      <c r="S225" s="37">
        <v>-6.9277616369648243E-2</v>
      </c>
      <c r="T225" s="37">
        <v>2.5372560318692283E-2</v>
      </c>
      <c r="U225" s="37">
        <v>0</v>
      </c>
      <c r="V225" s="37">
        <v>-1.246030686160708</v>
      </c>
      <c r="W225" s="37">
        <v>5.1016331741393639E-3</v>
      </c>
      <c r="X225" s="37">
        <v>0</v>
      </c>
      <c r="Y225" s="43">
        <v>1</v>
      </c>
      <c r="Z225" s="37"/>
      <c r="AA225" s="37"/>
      <c r="AB225" s="37"/>
      <c r="AC225" s="37"/>
    </row>
    <row r="226" spans="1:29" x14ac:dyDescent="0.2">
      <c r="A226" s="37"/>
      <c r="B226" s="42">
        <v>60</v>
      </c>
      <c r="C226" s="37">
        <v>-0.17529581041454456</v>
      </c>
      <c r="D226" s="37">
        <v>9.0497016931535779E-2</v>
      </c>
      <c r="E226" s="37">
        <v>0</v>
      </c>
      <c r="F226" s="37">
        <v>-0.15313164534278911</v>
      </c>
      <c r="G226" s="37">
        <v>6.6360078142986501E-2</v>
      </c>
      <c r="H226" s="37">
        <v>0</v>
      </c>
      <c r="I226" s="37">
        <v>-2.0232827769446793E-2</v>
      </c>
      <c r="J226" s="37">
        <v>8.7006802403187589E-2</v>
      </c>
      <c r="K226" s="37">
        <v>0</v>
      </c>
      <c r="L226" s="43">
        <v>0</v>
      </c>
      <c r="M226" s="37"/>
      <c r="N226" s="37"/>
      <c r="O226" s="42">
        <v>60</v>
      </c>
      <c r="P226" s="37">
        <v>-9.0369047812465908E-2</v>
      </c>
      <c r="Q226" s="37">
        <v>5.7105688114265751E-2</v>
      </c>
      <c r="R226" s="37">
        <v>0</v>
      </c>
      <c r="S226" s="37">
        <v>-7.128906758531528E-2</v>
      </c>
      <c r="T226" s="37">
        <v>2.6038040463103762E-2</v>
      </c>
      <c r="U226" s="37">
        <v>0</v>
      </c>
      <c r="V226" s="37">
        <v>-1.2928771532669856</v>
      </c>
      <c r="W226" s="37">
        <v>5.2641442390784082E-3</v>
      </c>
      <c r="X226" s="37">
        <v>0</v>
      </c>
      <c r="Y226" s="43">
        <v>1</v>
      </c>
      <c r="Z226" s="37"/>
      <c r="AA226" s="37"/>
      <c r="AB226" s="37"/>
      <c r="AC226" s="37"/>
    </row>
    <row r="227" spans="1:29" x14ac:dyDescent="0.2">
      <c r="A227" s="37"/>
      <c r="B227" s="42">
        <v>60.25</v>
      </c>
      <c r="C227" s="37">
        <v>-0.17816010464872178</v>
      </c>
      <c r="D227" s="37">
        <v>9.3774628931948101E-2</v>
      </c>
      <c r="E227" s="37">
        <v>0</v>
      </c>
      <c r="F227" s="37">
        <v>-0.15569638400620534</v>
      </c>
      <c r="G227" s="37">
        <v>6.9991386047337123E-2</v>
      </c>
      <c r="H227" s="37">
        <v>0</v>
      </c>
      <c r="I227" s="37">
        <v>-2.047116280865513E-2</v>
      </c>
      <c r="J227" s="37">
        <v>8.8750667256798366E-2</v>
      </c>
      <c r="K227" s="37">
        <v>0</v>
      </c>
      <c r="L227" s="43">
        <v>0</v>
      </c>
      <c r="M227" s="37"/>
      <c r="N227" s="37"/>
      <c r="O227" s="42">
        <v>60.25</v>
      </c>
      <c r="P227" s="37">
        <v>-9.3031064059946544E-2</v>
      </c>
      <c r="Q227" s="37">
        <v>5.8782360161501179E-2</v>
      </c>
      <c r="R227" s="37">
        <v>0</v>
      </c>
      <c r="S227" s="37">
        <v>-7.3315643675870845E-2</v>
      </c>
      <c r="T227" s="37">
        <v>2.6701511386568288E-2</v>
      </c>
      <c r="U227" s="37">
        <v>0</v>
      </c>
      <c r="V227" s="37">
        <v>-1.340262820218129</v>
      </c>
      <c r="W227" s="37">
        <v>5.4266858860916312E-3</v>
      </c>
      <c r="X227" s="37">
        <v>0</v>
      </c>
      <c r="Y227" s="43">
        <v>1</v>
      </c>
      <c r="Z227" s="37"/>
      <c r="AA227" s="37"/>
      <c r="AB227" s="37"/>
      <c r="AC227" s="37"/>
    </row>
    <row r="228" spans="1:29" x14ac:dyDescent="0.2">
      <c r="A228" s="37"/>
      <c r="B228" s="42">
        <v>60.5</v>
      </c>
      <c r="C228" s="37">
        <v>-0.1810185473723589</v>
      </c>
      <c r="D228" s="37">
        <v>9.7070686321179434E-2</v>
      </c>
      <c r="E228" s="37">
        <v>0</v>
      </c>
      <c r="F228" s="37">
        <v>-0.15825551254895487</v>
      </c>
      <c r="G228" s="37">
        <v>7.3655483697213864E-2</v>
      </c>
      <c r="H228" s="37">
        <v>0</v>
      </c>
      <c r="I228" s="37">
        <v>-2.0709192895370876E-2</v>
      </c>
      <c r="J228" s="37">
        <v>9.049749627890824E-2</v>
      </c>
      <c r="K228" s="37">
        <v>0</v>
      </c>
      <c r="L228" s="43">
        <v>0</v>
      </c>
      <c r="M228" s="37"/>
      <c r="N228" s="37"/>
      <c r="O228" s="42">
        <v>60.5</v>
      </c>
      <c r="P228" s="37">
        <v>-9.5714123019069675E-2</v>
      </c>
      <c r="Q228" s="37">
        <v>6.0458964768111967E-2</v>
      </c>
      <c r="R228" s="37">
        <v>0</v>
      </c>
      <c r="S228" s="37">
        <v>-7.5357786513253089E-2</v>
      </c>
      <c r="T228" s="37">
        <v>2.7362916284294769E-2</v>
      </c>
      <c r="U228" s="37">
        <v>0</v>
      </c>
      <c r="V228" s="37">
        <v>-1.3881785071558568</v>
      </c>
      <c r="W228" s="37">
        <v>5.5892367565784501E-3</v>
      </c>
      <c r="X228" s="37">
        <v>0</v>
      </c>
      <c r="Y228" s="43">
        <v>1</v>
      </c>
      <c r="Z228" s="37"/>
      <c r="AA228" s="37"/>
      <c r="AB228" s="37"/>
      <c r="AC228" s="37"/>
    </row>
    <row r="229" spans="1:29" x14ac:dyDescent="0.2">
      <c r="A229" s="37"/>
      <c r="B229" s="42">
        <v>60.75</v>
      </c>
      <c r="C229" s="37">
        <v>-0.18387097547278586</v>
      </c>
      <c r="D229" s="37">
        <v>0.10038436665475325</v>
      </c>
      <c r="E229" s="37">
        <v>0</v>
      </c>
      <c r="F229" s="37">
        <v>-0.16080896354782226</v>
      </c>
      <c r="G229" s="37">
        <v>7.7351010218893457E-2</v>
      </c>
      <c r="H229" s="37">
        <v>0</v>
      </c>
      <c r="I229" s="37">
        <v>-2.0946883960970553E-2</v>
      </c>
      <c r="J229" s="37">
        <v>9.2247041288933129E-2</v>
      </c>
      <c r="K229" s="37">
        <v>0</v>
      </c>
      <c r="L229" s="43">
        <v>0</v>
      </c>
      <c r="M229" s="37"/>
      <c r="N229" s="37"/>
      <c r="O229" s="42">
        <v>60.75</v>
      </c>
      <c r="P229" s="37">
        <v>-9.8418564844703127E-2</v>
      </c>
      <c r="Q229" s="37">
        <v>6.2135291360897238E-2</v>
      </c>
      <c r="R229" s="37">
        <v>0</v>
      </c>
      <c r="S229" s="37">
        <v>-7.741592554869392E-2</v>
      </c>
      <c r="T229" s="37">
        <v>2.8022199921936775E-2</v>
      </c>
      <c r="U229" s="37">
        <v>0</v>
      </c>
      <c r="V229" s="37">
        <v>-1.4366152033855712</v>
      </c>
      <c r="W229" s="37">
        <v>5.7517760018576392E-3</v>
      </c>
      <c r="X229" s="37">
        <v>0</v>
      </c>
      <c r="Y229" s="43">
        <v>1</v>
      </c>
      <c r="Z229" s="37"/>
      <c r="AA229" s="37"/>
      <c r="AB229" s="37"/>
      <c r="AC229" s="37"/>
    </row>
    <row r="230" spans="1:29" x14ac:dyDescent="0.2">
      <c r="A230" s="37"/>
      <c r="B230" s="42">
        <v>61</v>
      </c>
      <c r="C230" s="37">
        <v>-0.18671730659164432</v>
      </c>
      <c r="D230" s="37">
        <v>0.10371488550068397</v>
      </c>
      <c r="E230" s="37">
        <v>0</v>
      </c>
      <c r="F230" s="37">
        <v>-0.16335669961098453</v>
      </c>
      <c r="G230" s="37">
        <v>8.1076590948763627E-2</v>
      </c>
      <c r="H230" s="37">
        <v>0</v>
      </c>
      <c r="I230" s="37">
        <v>-2.1184256935073975E-2</v>
      </c>
      <c r="J230" s="37">
        <v>9.3999004354120341E-2</v>
      </c>
      <c r="K230" s="37">
        <v>0</v>
      </c>
      <c r="L230" s="43">
        <v>0</v>
      </c>
      <c r="M230" s="37"/>
      <c r="N230" s="37"/>
      <c r="O230" s="42">
        <v>61</v>
      </c>
      <c r="P230" s="37">
        <v>-0.10114471431581862</v>
      </c>
      <c r="Q230" s="37">
        <v>6.3811134602330899E-2</v>
      </c>
      <c r="R230" s="37">
        <v>0</v>
      </c>
      <c r="S230" s="37">
        <v>-7.9490473983380383E-2</v>
      </c>
      <c r="T230" s="37">
        <v>2.8679308834862915E-2</v>
      </c>
      <c r="U230" s="37">
        <v>0</v>
      </c>
      <c r="V230" s="37">
        <v>-1.4855639710095971</v>
      </c>
      <c r="W230" s="37">
        <v>5.9142832962236491E-3</v>
      </c>
      <c r="X230" s="37">
        <v>0</v>
      </c>
      <c r="Y230" s="43">
        <v>1</v>
      </c>
      <c r="Z230" s="37"/>
      <c r="AA230" s="37"/>
      <c r="AB230" s="37"/>
      <c r="AC230" s="37"/>
    </row>
    <row r="231" spans="1:29" x14ac:dyDescent="0.2">
      <c r="A231" s="37"/>
      <c r="B231" s="42">
        <v>61.25</v>
      </c>
      <c r="C231" s="37">
        <v>-0.18955747133311007</v>
      </c>
      <c r="D231" s="37">
        <v>0.10706147812161482</v>
      </c>
      <c r="E231" s="37">
        <v>0</v>
      </c>
      <c r="F231" s="37">
        <v>-0.16589868856954304</v>
      </c>
      <c r="G231" s="37">
        <v>8.4830875071397971E-2</v>
      </c>
      <c r="H231" s="37">
        <v>0</v>
      </c>
      <c r="I231" s="37">
        <v>-2.1421339667449857E-2</v>
      </c>
      <c r="J231" s="37">
        <v>9.5753086825341338E-2</v>
      </c>
      <c r="K231" s="37">
        <v>0</v>
      </c>
      <c r="L231" s="43">
        <v>0</v>
      </c>
      <c r="M231" s="37"/>
      <c r="N231" s="37"/>
      <c r="O231" s="42">
        <v>61.25</v>
      </c>
      <c r="P231" s="37">
        <v>-0.10389288961334309</v>
      </c>
      <c r="Q231" s="37">
        <v>6.5486293952006225E-2</v>
      </c>
      <c r="R231" s="37">
        <v>0</v>
      </c>
      <c r="S231" s="37">
        <v>-8.1581836338214586E-2</v>
      </c>
      <c r="T231" s="37">
        <v>2.93341908729845E-2</v>
      </c>
      <c r="U231" s="37">
        <v>0</v>
      </c>
      <c r="V231" s="37">
        <v>-1.5350161044068926</v>
      </c>
      <c r="W231" s="37">
        <v>6.0767387813695228E-3</v>
      </c>
      <c r="X231" s="37">
        <v>0</v>
      </c>
      <c r="Y231" s="43">
        <v>1</v>
      </c>
      <c r="Z231" s="37"/>
      <c r="AA231" s="37"/>
      <c r="AB231" s="37"/>
      <c r="AC231" s="37"/>
    </row>
    <row r="232" spans="1:29" x14ac:dyDescent="0.2">
      <c r="A232" s="37"/>
      <c r="B232" s="42">
        <v>61.5</v>
      </c>
      <c r="C232" s="37">
        <v>-0.19239139674082573</v>
      </c>
      <c r="D232" s="37">
        <v>0.11042339473520735</v>
      </c>
      <c r="E232" s="37">
        <v>0</v>
      </c>
      <c r="F232" s="37">
        <v>-0.16843489742044326</v>
      </c>
      <c r="G232" s="37">
        <v>8.8612544260298076E-2</v>
      </c>
      <c r="H232" s="37">
        <v>0</v>
      </c>
      <c r="I232" s="37">
        <v>-2.1658155252594291E-2</v>
      </c>
      <c r="J232" s="37">
        <v>9.7509001133241568E-2</v>
      </c>
      <c r="K232" s="37">
        <v>0</v>
      </c>
      <c r="L232" s="43">
        <v>0</v>
      </c>
      <c r="M232" s="37"/>
      <c r="N232" s="37"/>
      <c r="O232" s="42">
        <v>61.5</v>
      </c>
      <c r="P232" s="37">
        <v>-0.10666338190772962</v>
      </c>
      <c r="Q232" s="37">
        <v>6.7160574329060418E-2</v>
      </c>
      <c r="R232" s="37">
        <v>0</v>
      </c>
      <c r="S232" s="37">
        <v>-8.3690391087097638E-2</v>
      </c>
      <c r="T232" s="37">
        <v>2.9986796178908204E-2</v>
      </c>
      <c r="U232" s="37">
        <v>0</v>
      </c>
      <c r="V232" s="37">
        <v>-1.5849627308979848</v>
      </c>
      <c r="W232" s="37">
        <v>6.2391231617251741E-3</v>
      </c>
      <c r="X232" s="37">
        <v>0</v>
      </c>
      <c r="Y232" s="43">
        <v>1</v>
      </c>
      <c r="Z232" s="37"/>
      <c r="AA232" s="37"/>
      <c r="AB232" s="37"/>
      <c r="AC232" s="37"/>
    </row>
    <row r="233" spans="1:29" x14ac:dyDescent="0.2">
      <c r="A233" s="37"/>
      <c r="B233" s="42">
        <v>61.75</v>
      </c>
      <c r="C233" s="37">
        <v>-0.1952190135833618</v>
      </c>
      <c r="D233" s="37">
        <v>0.11379990208504664</v>
      </c>
      <c r="E233" s="37">
        <v>0</v>
      </c>
      <c r="F233" s="37">
        <v>-0.17096529497728774</v>
      </c>
      <c r="G233" s="37">
        <v>9.2420307861915019E-2</v>
      </c>
      <c r="H233" s="37">
        <v>0</v>
      </c>
      <c r="I233" s="37">
        <v>-2.1894727258653823E-2</v>
      </c>
      <c r="J233" s="37">
        <v>9.9266465293044615E-2</v>
      </c>
      <c r="K233" s="37">
        <v>0</v>
      </c>
      <c r="L233" s="43">
        <v>0</v>
      </c>
      <c r="M233" s="37"/>
      <c r="N233" s="37"/>
      <c r="O233" s="42">
        <v>61.75</v>
      </c>
      <c r="P233" s="37">
        <v>-0.1094559793856682</v>
      </c>
      <c r="Q233" s="37">
        <v>6.8833803906827917E-2</v>
      </c>
      <c r="R233" s="37">
        <v>0</v>
      </c>
      <c r="S233" s="37">
        <v>-8.5816084146596694E-2</v>
      </c>
      <c r="T233" s="37">
        <v>3.0637100522132421E-2</v>
      </c>
      <c r="U233" s="37">
        <v>0</v>
      </c>
      <c r="V233" s="37">
        <v>-1.6353856868227297</v>
      </c>
      <c r="W233" s="37">
        <v>6.4014201509958041E-3</v>
      </c>
      <c r="X233" s="37">
        <v>0</v>
      </c>
      <c r="Y233" s="43">
        <v>1</v>
      </c>
      <c r="Z233" s="37"/>
      <c r="AA233" s="37"/>
      <c r="AB233" s="37"/>
      <c r="AC233" s="37"/>
    </row>
    <row r="234" spans="1:29" x14ac:dyDescent="0.2">
      <c r="A234" s="37"/>
      <c r="B234" s="42">
        <v>62</v>
      </c>
      <c r="C234" s="37">
        <v>-0.19804025483357712</v>
      </c>
      <c r="D234" s="37">
        <v>0.11719028269580178</v>
      </c>
      <c r="E234" s="37">
        <v>0</v>
      </c>
      <c r="F234" s="37">
        <v>-0.17348985130348105</v>
      </c>
      <c r="G234" s="37">
        <v>9.6252903091241571E-2</v>
      </c>
      <c r="H234" s="37">
        <v>0</v>
      </c>
      <c r="I234" s="37">
        <v>-2.213107869861286E-2</v>
      </c>
      <c r="J234" s="37">
        <v>0.10102520382485602</v>
      </c>
      <c r="K234" s="37">
        <v>0</v>
      </c>
      <c r="L234" s="43">
        <v>0</v>
      </c>
      <c r="M234" s="37"/>
      <c r="N234" s="37"/>
      <c r="O234" s="42">
        <v>62</v>
      </c>
      <c r="P234" s="37">
        <v>-0.11226988808575378</v>
      </c>
      <c r="Q234" s="37">
        <v>7.0505836987334369E-2</v>
      </c>
      <c r="R234" s="37">
        <v>0</v>
      </c>
      <c r="S234" s="37">
        <v>-8.7958361320010781E-2</v>
      </c>
      <c r="T234" s="37">
        <v>3.1285109160552604E-2</v>
      </c>
      <c r="U234" s="37">
        <v>0</v>
      </c>
      <c r="V234" s="37">
        <v>-1.6862559934287162</v>
      </c>
      <c r="W234" s="37">
        <v>6.5636168710256765E-3</v>
      </c>
      <c r="X234" s="37">
        <v>0</v>
      </c>
      <c r="Y234" s="43">
        <v>1</v>
      </c>
      <c r="Z234" s="37"/>
      <c r="AA234" s="37"/>
      <c r="AB234" s="37"/>
      <c r="AC234" s="37"/>
    </row>
    <row r="235" spans="1:29" x14ac:dyDescent="0.2">
      <c r="A235" s="37"/>
      <c r="B235" s="42">
        <v>62.25</v>
      </c>
      <c r="C235" s="37">
        <v>-0.20085505560762762</v>
      </c>
      <c r="D235" s="37">
        <v>0.1205938345127584</v>
      </c>
      <c r="E235" s="37">
        <v>0</v>
      </c>
      <c r="F235" s="37">
        <v>-0.17600853767507374</v>
      </c>
      <c r="G235" s="37">
        <v>0.10010909440054006</v>
      </c>
      <c r="H235" s="37">
        <v>0</v>
      </c>
      <c r="I235" s="37">
        <v>-2.23672320421473E-2</v>
      </c>
      <c r="J235" s="37">
        <v>0.10278494759634205</v>
      </c>
      <c r="K235" s="37">
        <v>0</v>
      </c>
      <c r="L235" s="43">
        <v>0</v>
      </c>
      <c r="M235" s="37"/>
      <c r="N235" s="37"/>
      <c r="O235" s="42">
        <v>62.25</v>
      </c>
      <c r="P235" s="37">
        <v>-0.11510429531209354</v>
      </c>
      <c r="Q235" s="37">
        <v>7.2176532718412068E-2</v>
      </c>
      <c r="R235" s="37">
        <v>0</v>
      </c>
      <c r="S235" s="37">
        <v>-9.0116649632145496E-2</v>
      </c>
      <c r="T235" s="37">
        <v>3.1930829170429664E-2</v>
      </c>
      <c r="U235" s="37">
        <v>0</v>
      </c>
      <c r="V235" s="37">
        <v>-1.7375446394607081</v>
      </c>
      <c r="W235" s="37">
        <v>6.7257009350468189E-3</v>
      </c>
      <c r="X235" s="37">
        <v>0</v>
      </c>
      <c r="Y235" s="43">
        <v>1</v>
      </c>
      <c r="Z235" s="37"/>
      <c r="AA235" s="37"/>
      <c r="AB235" s="37"/>
      <c r="AC235" s="37"/>
    </row>
    <row r="236" spans="1:29" x14ac:dyDescent="0.2">
      <c r="A236" s="37"/>
      <c r="B236" s="42">
        <v>62.5</v>
      </c>
      <c r="C236" s="37">
        <v>-0.20366335311565997</v>
      </c>
      <c r="D236" s="37">
        <v>0.12400987056364809</v>
      </c>
      <c r="E236" s="37">
        <v>0</v>
      </c>
      <c r="F236" s="37">
        <v>-0.17852132655252539</v>
      </c>
      <c r="G236" s="37">
        <v>0.10398767287543964</v>
      </c>
      <c r="H236" s="37">
        <v>0</v>
      </c>
      <c r="I236" s="37">
        <v>-2.2603209229015597E-2</v>
      </c>
      <c r="J236" s="37">
        <v>0.10454543368349345</v>
      </c>
      <c r="K236" s="37">
        <v>0</v>
      </c>
      <c r="L236" s="43">
        <v>0</v>
      </c>
      <c r="M236" s="37"/>
      <c r="N236" s="37"/>
      <c r="O236" s="42">
        <v>62.5</v>
      </c>
      <c r="P236" s="37">
        <v>-0.11795840947581304</v>
      </c>
      <c r="Q236" s="37">
        <v>7.3845753501344591E-2</v>
      </c>
      <c r="R236" s="37">
        <v>0</v>
      </c>
      <c r="S236" s="37">
        <v>-9.229039142499218E-2</v>
      </c>
      <c r="T236" s="37">
        <v>3.2574267470196983E-2</v>
      </c>
      <c r="U236" s="37">
        <v>0</v>
      </c>
      <c r="V236" s="37">
        <v>-1.7892233366223564</v>
      </c>
      <c r="W236" s="37">
        <v>6.8876602331355702E-3</v>
      </c>
      <c r="X236" s="37">
        <v>0</v>
      </c>
      <c r="Y236" s="43">
        <v>1</v>
      </c>
      <c r="Z236" s="37"/>
      <c r="AA236" s="37"/>
      <c r="AB236" s="37"/>
      <c r="AC236" s="37"/>
    </row>
    <row r="237" spans="1:29" x14ac:dyDescent="0.2">
      <c r="A237" s="37"/>
      <c r="B237" s="42">
        <v>62.75</v>
      </c>
      <c r="C237" s="37">
        <v>-0.20646508660828999</v>
      </c>
      <c r="D237" s="37">
        <v>0.12743771862094633</v>
      </c>
      <c r="E237" s="37">
        <v>0</v>
      </c>
      <c r="F237" s="37">
        <v>-0.18102819154881011</v>
      </c>
      <c r="G237" s="37">
        <v>0.1078874556390661</v>
      </c>
      <c r="H237" s="37">
        <v>0</v>
      </c>
      <c r="I237" s="37">
        <v>-2.2839031681245459E-2</v>
      </c>
      <c r="J237" s="37">
        <v>0.10630640522630319</v>
      </c>
      <c r="K237" s="37">
        <v>0</v>
      </c>
      <c r="L237" s="43">
        <v>0</v>
      </c>
      <c r="M237" s="37"/>
      <c r="N237" s="37"/>
      <c r="O237" s="42">
        <v>62.75</v>
      </c>
      <c r="P237" s="37">
        <v>-0.12083145048857524</v>
      </c>
      <c r="Q237" s="37">
        <v>7.5513365258151222E-2</v>
      </c>
      <c r="R237" s="37">
        <v>0</v>
      </c>
      <c r="S237" s="37">
        <v>-9.4479036213330758E-2</v>
      </c>
      <c r="T237" s="37">
        <v>3.3215431270639639E-2</v>
      </c>
      <c r="U237" s="37">
        <v>0</v>
      </c>
      <c r="V237" s="37">
        <v>-1.8412643282164964</v>
      </c>
      <c r="W237" s="37">
        <v>7.0494829728905972E-3</v>
      </c>
      <c r="X237" s="37">
        <v>0</v>
      </c>
      <c r="Y237" s="43">
        <v>1</v>
      </c>
      <c r="Z237" s="37"/>
      <c r="AA237" s="37"/>
      <c r="AB237" s="37"/>
      <c r="AC237" s="37"/>
    </row>
    <row r="238" spans="1:29" x14ac:dyDescent="0.2">
      <c r="A238" s="37"/>
      <c r="B238" s="42">
        <v>63</v>
      </c>
      <c r="C238" s="37">
        <v>-0.20926019732660706</v>
      </c>
      <c r="D238" s="37">
        <v>0.1308767208765802</v>
      </c>
      <c r="E238" s="37">
        <v>0</v>
      </c>
      <c r="F238" s="37">
        <v>-0.18352910740027362</v>
      </c>
      <c r="G238" s="37">
        <v>0.11180728527500161</v>
      </c>
      <c r="H238" s="37">
        <v>0</v>
      </c>
      <c r="I238" s="37">
        <v>-2.307472031501856E-2</v>
      </c>
      <c r="J238" s="37">
        <v>0.10806761129280584</v>
      </c>
      <c r="K238" s="37">
        <v>0</v>
      </c>
      <c r="L238" s="43">
        <v>0</v>
      </c>
      <c r="M238" s="37"/>
      <c r="N238" s="37"/>
      <c r="O238" s="42">
        <v>63</v>
      </c>
      <c r="P238" s="37">
        <v>-0.12372265612420819</v>
      </c>
      <c r="Q238" s="37">
        <v>7.7179237100804432E-2</v>
      </c>
      <c r="R238" s="37">
        <v>0</v>
      </c>
      <c r="S238" s="37">
        <v>-9.6682046178743875E-2</v>
      </c>
      <c r="T238" s="37">
        <v>3.3854327742057988E-2</v>
      </c>
      <c r="U238" s="37">
        <v>0</v>
      </c>
      <c r="V238" s="37">
        <v>-1.8936405037959219</v>
      </c>
      <c r="W238" s="37">
        <v>7.2111576378965786E-3</v>
      </c>
      <c r="X238" s="37">
        <v>0</v>
      </c>
      <c r="Y238" s="43">
        <v>1</v>
      </c>
      <c r="Z238" s="37"/>
      <c r="AA238" s="37"/>
      <c r="AB238" s="37"/>
      <c r="AC238" s="37"/>
    </row>
    <row r="239" spans="1:29" x14ac:dyDescent="0.2">
      <c r="A239" s="37"/>
      <c r="B239" s="42">
        <v>63.25</v>
      </c>
      <c r="C239" s="37">
        <v>-0.2120486284490628</v>
      </c>
      <c r="D239" s="37">
        <v>0.1343262336179698</v>
      </c>
      <c r="E239" s="37">
        <v>0</v>
      </c>
      <c r="F239" s="37">
        <v>-0.18602404993434085</v>
      </c>
      <c r="G239" s="37">
        <v>0.11574602925783894</v>
      </c>
      <c r="H239" s="37">
        <v>0</v>
      </c>
      <c r="I239" s="37">
        <v>-2.3310295552035676E-2</v>
      </c>
      <c r="J239" s="37">
        <v>0.10982880673836481</v>
      </c>
      <c r="K239" s="37">
        <v>0</v>
      </c>
      <c r="L239" s="43">
        <v>0</v>
      </c>
      <c r="M239" s="37"/>
      <c r="N239" s="37"/>
      <c r="O239" s="42">
        <v>63.25</v>
      </c>
      <c r="P239" s="37">
        <v>-0.12663128081468145</v>
      </c>
      <c r="Q239" s="37">
        <v>7.8843241288481636E-2</v>
      </c>
      <c r="R239" s="37">
        <v>0</v>
      </c>
      <c r="S239" s="37">
        <v>-9.8898895199639014E-2</v>
      </c>
      <c r="T239" s="37">
        <v>3.4490964053530027E-2</v>
      </c>
      <c r="U239" s="37">
        <v>0</v>
      </c>
      <c r="V239" s="37">
        <v>-1.9463253690812081</v>
      </c>
      <c r="W239" s="37">
        <v>7.3726729856673501E-3</v>
      </c>
      <c r="X239" s="37">
        <v>0</v>
      </c>
      <c r="Y239" s="43">
        <v>1</v>
      </c>
      <c r="Z239" s="37"/>
      <c r="AA239" s="37"/>
      <c r="AB239" s="37"/>
      <c r="AC239" s="37"/>
    </row>
    <row r="240" spans="1:29" x14ac:dyDescent="0.2">
      <c r="A240" s="37"/>
      <c r="B240" s="42">
        <v>63.5</v>
      </c>
      <c r="C240" s="37">
        <v>-0.21483032504774968</v>
      </c>
      <c r="D240" s="37">
        <v>0.13778562692211116</v>
      </c>
      <c r="E240" s="37">
        <v>0</v>
      </c>
      <c r="F240" s="37">
        <v>-0.18851299604481753</v>
      </c>
      <c r="G240" s="37">
        <v>0.11970257940726636</v>
      </c>
      <c r="H240" s="37">
        <v>0</v>
      </c>
      <c r="I240" s="37">
        <v>-2.3545777331551498E-2</v>
      </c>
      <c r="J240" s="37">
        <v>0.11158975208052757</v>
      </c>
      <c r="K240" s="37">
        <v>0</v>
      </c>
      <c r="L240" s="43">
        <v>0</v>
      </c>
      <c r="M240" s="37"/>
      <c r="N240" s="37"/>
      <c r="O240" s="42">
        <v>63.5</v>
      </c>
      <c r="P240" s="37">
        <v>-0.12955659394935637</v>
      </c>
      <c r="Q240" s="37">
        <v>8.0505253206241578E-2</v>
      </c>
      <c r="R240" s="37">
        <v>0</v>
      </c>
      <c r="S240" s="37">
        <v>-0.10112906745511729</v>
      </c>
      <c r="T240" s="37">
        <v>3.5125347437445775E-2</v>
      </c>
      <c r="U240" s="37">
        <v>0</v>
      </c>
      <c r="V240" s="37">
        <v>-1.9992930065657077</v>
      </c>
      <c r="W240" s="37">
        <v>7.5340180482766361E-3</v>
      </c>
      <c r="X240" s="37">
        <v>0</v>
      </c>
      <c r="Y240" s="43">
        <v>1</v>
      </c>
      <c r="Z240" s="37"/>
      <c r="AA240" s="37"/>
      <c r="AB240" s="37"/>
      <c r="AC240" s="37"/>
    </row>
    <row r="241" spans="1:29" x14ac:dyDescent="0.2">
      <c r="A241" s="37"/>
      <c r="B241" s="42">
        <v>63.75</v>
      </c>
      <c r="C241" s="37">
        <v>-0.2176052340438428</v>
      </c>
      <c r="D241" s="37">
        <v>0.14125428435574228</v>
      </c>
      <c r="E241" s="37">
        <v>0</v>
      </c>
      <c r="F241" s="37">
        <v>-0.19099592366615781</v>
      </c>
      <c r="G241" s="37">
        <v>0.12367585135444115</v>
      </c>
      <c r="H241" s="37">
        <v>0</v>
      </c>
      <c r="I241" s="37">
        <v>-2.3781185121849902E-2</v>
      </c>
      <c r="J241" s="37">
        <v>0.11335021337445017</v>
      </c>
      <c r="K241" s="37">
        <v>0</v>
      </c>
      <c r="L241" s="43">
        <v>0</v>
      </c>
      <c r="M241" s="37"/>
      <c r="N241" s="37"/>
      <c r="O241" s="42">
        <v>63.75</v>
      </c>
      <c r="P241" s="37">
        <v>-0.13249788008429775</v>
      </c>
      <c r="Q241" s="37">
        <v>8.2165151272669545E-2</v>
      </c>
      <c r="R241" s="37">
        <v>0</v>
      </c>
      <c r="S241" s="37">
        <v>-0.10337205765930868</v>
      </c>
      <c r="T241" s="37">
        <v>3.5757485160201385E-2</v>
      </c>
      <c r="U241" s="37">
        <v>0</v>
      </c>
      <c r="V241" s="37">
        <v>-2.0525180728651691</v>
      </c>
      <c r="W241" s="37">
        <v>7.6951821232678491E-3</v>
      </c>
      <c r="X241" s="37">
        <v>0</v>
      </c>
      <c r="Y241" s="43">
        <v>1</v>
      </c>
      <c r="Z241" s="37"/>
      <c r="AA241" s="37"/>
      <c r="AB241" s="37"/>
      <c r="AC241" s="37"/>
    </row>
    <row r="242" spans="1:29" x14ac:dyDescent="0.2">
      <c r="A242" s="37"/>
      <c r="B242" s="42">
        <v>64</v>
      </c>
      <c r="C242" s="37">
        <v>-0.22037330415322032</v>
      </c>
      <c r="D242" s="37">
        <v>0.14473160266814133</v>
      </c>
      <c r="E242" s="37">
        <v>0</v>
      </c>
      <c r="F242" s="37">
        <v>-0.19347281173957676</v>
      </c>
      <c r="G242" s="37">
        <v>0.12766478400797276</v>
      </c>
      <c r="H242" s="37">
        <v>0</v>
      </c>
      <c r="I242" s="37">
        <v>-2.4016537929691495E-2</v>
      </c>
      <c r="J242" s="37">
        <v>0.1151099620760152</v>
      </c>
      <c r="K242" s="37">
        <v>0</v>
      </c>
      <c r="L242" s="43">
        <v>0</v>
      </c>
      <c r="M242" s="37"/>
      <c r="N242" s="37"/>
      <c r="O242" s="42">
        <v>64</v>
      </c>
      <c r="P242" s="37">
        <v>-0.13545443858060402</v>
      </c>
      <c r="Q242" s="37">
        <v>8.3822816870703809E-2</v>
      </c>
      <c r="R242" s="37">
        <v>0</v>
      </c>
      <c r="S242" s="37">
        <v>-0.10562737080669038</v>
      </c>
      <c r="T242" s="37">
        <v>3.638738452122614E-2</v>
      </c>
      <c r="U242" s="37">
        <v>0</v>
      </c>
      <c r="V242" s="37">
        <v>-2.1059757852974315</v>
      </c>
      <c r="W242" s="37">
        <v>7.8561547676986032E-3</v>
      </c>
      <c r="X242" s="37">
        <v>0</v>
      </c>
      <c r="Y242" s="43">
        <v>1</v>
      </c>
      <c r="Z242" s="37"/>
      <c r="AA242" s="37"/>
      <c r="AB242" s="37"/>
      <c r="AC242" s="37"/>
    </row>
    <row r="243" spans="1:29" x14ac:dyDescent="0.2">
      <c r="A243" s="37"/>
      <c r="B243" s="42">
        <v>64.25</v>
      </c>
      <c r="C243" s="37">
        <v>-0.22313448584689688</v>
      </c>
      <c r="D243" s="37">
        <v>0.14821699150970469</v>
      </c>
      <c r="E243" s="37">
        <v>0</v>
      </c>
      <c r="F243" s="37">
        <v>-0.19594364019088673</v>
      </c>
      <c r="G243" s="37">
        <v>0.13166833904978326</v>
      </c>
      <c r="H243" s="37">
        <v>0</v>
      </c>
      <c r="I243" s="37">
        <v>-2.4251854311619248E-2</v>
      </c>
      <c r="J243" s="37">
        <v>0.11686877492755876</v>
      </c>
      <c r="K243" s="37">
        <v>0</v>
      </c>
      <c r="L243" s="43">
        <v>0</v>
      </c>
      <c r="M243" s="37"/>
      <c r="N243" s="37"/>
      <c r="O243" s="42">
        <v>64.25</v>
      </c>
      <c r="P243" s="37">
        <v>-0.13842558328445698</v>
      </c>
      <c r="Q243" s="37">
        <v>8.5478134280362328E-2</v>
      </c>
      <c r="R243" s="37">
        <v>0</v>
      </c>
      <c r="S243" s="37">
        <v>-0.10789452195148463</v>
      </c>
      <c r="T243" s="37">
        <v>3.7015052850986052E-2</v>
      </c>
      <c r="U243" s="37">
        <v>0</v>
      </c>
      <c r="V243" s="37">
        <v>-2.1596419094250763</v>
      </c>
      <c r="W243" s="37">
        <v>8.0169257922617781E-3</v>
      </c>
      <c r="X243" s="37">
        <v>0</v>
      </c>
      <c r="Y243" s="43">
        <v>1</v>
      </c>
      <c r="Z243" s="37"/>
      <c r="AA243" s="37"/>
      <c r="AB243" s="37"/>
      <c r="AC243" s="37"/>
    </row>
    <row r="244" spans="1:29" x14ac:dyDescent="0.2">
      <c r="A244" s="37"/>
      <c r="B244" s="42">
        <v>64.5</v>
      </c>
      <c r="C244" s="37">
        <v>-0.22588873130896481</v>
      </c>
      <c r="D244" s="37">
        <v>0.15170987315012319</v>
      </c>
      <c r="E244" s="37">
        <v>0</v>
      </c>
      <c r="F244" s="37">
        <v>-0.19840838990593568</v>
      </c>
      <c r="G244" s="37">
        <v>0.13568550043603023</v>
      </c>
      <c r="H244" s="37">
        <v>0</v>
      </c>
      <c r="I244" s="37">
        <v>-2.4487152384599753E-2</v>
      </c>
      <c r="J244" s="37">
        <v>0.11862643383953442</v>
      </c>
      <c r="K244" s="37">
        <v>0</v>
      </c>
      <c r="L244" s="43">
        <v>0</v>
      </c>
      <c r="M244" s="37"/>
      <c r="N244" s="37"/>
      <c r="O244" s="42">
        <v>64.5</v>
      </c>
      <c r="P244" s="37">
        <v>-0.14141064222917699</v>
      </c>
      <c r="Q244" s="37">
        <v>8.7130990614685988E-2</v>
      </c>
      <c r="R244" s="37">
        <v>0</v>
      </c>
      <c r="S244" s="37">
        <v>-0.1101730360042481</v>
      </c>
      <c r="T244" s="37">
        <v>3.7640497509175308E-2</v>
      </c>
      <c r="U244" s="37">
        <v>0</v>
      </c>
      <c r="V244" s="37">
        <v>-2.2134927471779662</v>
      </c>
      <c r="W244" s="37">
        <v>8.1774852556389527E-3</v>
      </c>
      <c r="X244" s="37">
        <v>0</v>
      </c>
      <c r="Y244" s="43">
        <v>1</v>
      </c>
      <c r="Z244" s="37"/>
      <c r="AA244" s="37"/>
      <c r="AB244" s="37"/>
      <c r="AC244" s="37"/>
    </row>
    <row r="245" spans="1:29" x14ac:dyDescent="0.2">
      <c r="A245" s="37"/>
      <c r="B245" s="42">
        <v>64.75</v>
      </c>
      <c r="C245" s="37">
        <v>-0.22863599439332205</v>
      </c>
      <c r="D245" s="37">
        <v>0.15520968220369014</v>
      </c>
      <c r="E245" s="37">
        <v>0</v>
      </c>
      <c r="F245" s="37">
        <v>-0.20086704270507383</v>
      </c>
      <c r="G245" s="37">
        <v>0.1397152739114218</v>
      </c>
      <c r="H245" s="37">
        <v>0</v>
      </c>
      <c r="I245" s="37">
        <v>-2.4722449835751448E-2</v>
      </c>
      <c r="J245" s="37">
        <v>0.12038272577433329</v>
      </c>
      <c r="K245" s="37">
        <v>0</v>
      </c>
      <c r="L245" s="43">
        <v>0</v>
      </c>
      <c r="M245" s="37"/>
      <c r="N245" s="37"/>
      <c r="O245" s="42">
        <v>64.75</v>
      </c>
      <c r="P245" s="37">
        <v>-0.14440895732213122</v>
      </c>
      <c r="Q245" s="37">
        <v>8.8781275751877109E-2</v>
      </c>
      <c r="R245" s="37">
        <v>0</v>
      </c>
      <c r="S245" s="37">
        <v>-0.11246244751512258</v>
      </c>
      <c r="T245" s="37">
        <v>3.8263725881644284E-2</v>
      </c>
      <c r="U245" s="37">
        <v>0</v>
      </c>
      <c r="V245" s="37">
        <v>-2.2675051248429696</v>
      </c>
      <c r="W245" s="37">
        <v>8.3378234586256594E-3</v>
      </c>
      <c r="X245" s="37">
        <v>0</v>
      </c>
      <c r="Y245" s="43">
        <v>1</v>
      </c>
      <c r="Z245" s="37"/>
      <c r="AA245" s="37"/>
      <c r="AB245" s="37"/>
      <c r="AC245" s="37"/>
    </row>
    <row r="246" spans="1:29" x14ac:dyDescent="0.2">
      <c r="A246" s="37"/>
      <c r="B246" s="42">
        <v>65</v>
      </c>
      <c r="C246" s="37">
        <v>-0.23137623058094547</v>
      </c>
      <c r="D246" s="37">
        <v>0.15871586535889204</v>
      </c>
      <c r="E246" s="37">
        <v>0</v>
      </c>
      <c r="F246" s="37">
        <v>-0.20331958131771444</v>
      </c>
      <c r="G246" s="37">
        <v>0.14375668653248286</v>
      </c>
      <c r="H246" s="37">
        <v>0</v>
      </c>
      <c r="I246" s="37">
        <v>-2.4957763931890753E-2</v>
      </c>
      <c r="J246" s="37">
        <v>0.12213744263122273</v>
      </c>
      <c r="K246" s="37">
        <v>0</v>
      </c>
      <c r="L246" s="43">
        <v>0</v>
      </c>
      <c r="M246" s="37"/>
      <c r="N246" s="37"/>
      <c r="O246" s="42">
        <v>65</v>
      </c>
      <c r="P246" s="37">
        <v>-0.14741988404778539</v>
      </c>
      <c r="Q246" s="37">
        <v>9.0428882273322131E-2</v>
      </c>
      <c r="R246" s="37">
        <v>0</v>
      </c>
      <c r="S246" s="37">
        <v>-0.1147623004690228</v>
      </c>
      <c r="T246" s="37">
        <v>3.8884745378747976E-2</v>
      </c>
      <c r="U246" s="37">
        <v>0</v>
      </c>
      <c r="V246" s="37">
        <v>-2.3216563815083191</v>
      </c>
      <c r="W246" s="37">
        <v>8.4979309387094998E-3</v>
      </c>
      <c r="X246" s="37">
        <v>0</v>
      </c>
      <c r="Y246" s="43">
        <v>1</v>
      </c>
      <c r="Z246" s="37"/>
      <c r="AA246" s="37"/>
      <c r="AB246" s="37"/>
      <c r="AC246" s="37"/>
    </row>
    <row r="247" spans="1:29" x14ac:dyDescent="0.2">
      <c r="A247" s="37"/>
      <c r="B247" s="42">
        <v>65.25</v>
      </c>
      <c r="C247" s="37">
        <v>-0.2341093969444632</v>
      </c>
      <c r="D247" s="37">
        <v>0.16222788112287989</v>
      </c>
      <c r="E247" s="37">
        <v>0</v>
      </c>
      <c r="F247" s="37">
        <v>-0.20576598936245993</v>
      </c>
      <c r="G247" s="37">
        <v>0.14780878621047</v>
      </c>
      <c r="H247" s="37">
        <v>0</v>
      </c>
      <c r="I247" s="37">
        <v>-2.5193111529882017E-2</v>
      </c>
      <c r="J247" s="37">
        <v>0.12389038114210704</v>
      </c>
      <c r="K247" s="37">
        <v>0</v>
      </c>
      <c r="L247" s="43">
        <v>0</v>
      </c>
      <c r="M247" s="37"/>
      <c r="N247" s="37"/>
      <c r="O247" s="42">
        <v>65.25</v>
      </c>
      <c r="P247" s="37">
        <v>-0.15044279117831394</v>
      </c>
      <c r="Q247" s="37">
        <v>9.2073705402917261E-2</v>
      </c>
      <c r="R247" s="37">
        <v>0</v>
      </c>
      <c r="S247" s="37">
        <v>-0.117072148086109</v>
      </c>
      <c r="T247" s="37">
        <v>3.950356343364092E-2</v>
      </c>
      <c r="U247" s="37">
        <v>0</v>
      </c>
      <c r="V247" s="37">
        <v>-2.3759243577985387</v>
      </c>
      <c r="W247" s="37">
        <v>8.6577984647642353E-3</v>
      </c>
      <c r="X247" s="37">
        <v>0</v>
      </c>
      <c r="Y247" s="43">
        <v>1</v>
      </c>
      <c r="Z247" s="37"/>
      <c r="AA247" s="37"/>
      <c r="AB247" s="37"/>
      <c r="AC247" s="37"/>
    </row>
    <row r="248" spans="1:29" x14ac:dyDescent="0.2">
      <c r="A248" s="37"/>
      <c r="B248" s="42">
        <v>65.5</v>
      </c>
      <c r="C248" s="37">
        <v>-0.23683545209742363</v>
      </c>
      <c r="D248" s="37">
        <v>0.16574519954966971</v>
      </c>
      <c r="E248" s="37">
        <v>0</v>
      </c>
      <c r="F248" s="37">
        <v>-0.2082062513147811</v>
      </c>
      <c r="G248" s="37">
        <v>0.15187064124331728</v>
      </c>
      <c r="H248" s="37">
        <v>0</v>
      </c>
      <c r="I248" s="37">
        <v>-2.5428509084218121E-2</v>
      </c>
      <c r="J248" s="37">
        <v>0.12564134274760086</v>
      </c>
      <c r="K248" s="37">
        <v>0</v>
      </c>
      <c r="L248" s="43">
        <v>0</v>
      </c>
      <c r="M248" s="37"/>
      <c r="N248" s="37"/>
      <c r="O248" s="42">
        <v>65.5</v>
      </c>
      <c r="P248" s="37">
        <v>-0.15347706049051801</v>
      </c>
      <c r="Q248" s="37">
        <v>9.371564294763135E-2</v>
      </c>
      <c r="R248" s="37">
        <v>0</v>
      </c>
      <c r="S248" s="37">
        <v>-0.1193915526265581</v>
      </c>
      <c r="T248" s="37">
        <v>4.012018750055657E-2</v>
      </c>
      <c r="U248" s="37">
        <v>0</v>
      </c>
      <c r="V248" s="37">
        <v>-2.4302873848717184</v>
      </c>
      <c r="W248" s="37">
        <v>8.8174170318564282E-3</v>
      </c>
      <c r="X248" s="37">
        <v>0</v>
      </c>
      <c r="Y248" s="43">
        <v>1</v>
      </c>
      <c r="Z248" s="37"/>
      <c r="AA248" s="37"/>
      <c r="AB248" s="37"/>
      <c r="AC248" s="37"/>
    </row>
    <row r="249" spans="1:29" x14ac:dyDescent="0.2">
      <c r="A249" s="37"/>
      <c r="B249" s="42">
        <v>65.75</v>
      </c>
      <c r="C249" s="37">
        <v>-0.23955435617411069</v>
      </c>
      <c r="D249" s="37">
        <v>0.16926730201728457</v>
      </c>
      <c r="E249" s="37">
        <v>0</v>
      </c>
      <c r="F249" s="37">
        <v>-0.21064035249934321</v>
      </c>
      <c r="G249" s="37">
        <v>0.15594133990127124</v>
      </c>
      <c r="H249" s="37">
        <v>0</v>
      </c>
      <c r="I249" s="37">
        <v>-2.5663972658461098E-2</v>
      </c>
      <c r="J249" s="37">
        <v>0.12739013351875039</v>
      </c>
      <c r="K249" s="37">
        <v>0</v>
      </c>
      <c r="L249" s="43">
        <v>0</v>
      </c>
      <c r="M249" s="37"/>
      <c r="N249" s="37"/>
      <c r="O249" s="42">
        <v>65.75</v>
      </c>
      <c r="P249" s="37">
        <v>-0.1565220864887884</v>
      </c>
      <c r="Q249" s="37">
        <v>9.5354595238813733E-2</v>
      </c>
      <c r="R249" s="37">
        <v>0</v>
      </c>
      <c r="S249" s="37">
        <v>-0.1217200851994189</v>
      </c>
      <c r="T249" s="37">
        <v>4.0734625052890605E-2</v>
      </c>
      <c r="U249" s="37">
        <v>0</v>
      </c>
      <c r="V249" s="37">
        <v>-2.4847242736714463</v>
      </c>
      <c r="W249" s="37">
        <v>8.9767778561225392E-3</v>
      </c>
      <c r="X249" s="37">
        <v>0</v>
      </c>
      <c r="Y249" s="43">
        <v>1</v>
      </c>
      <c r="Z249" s="37"/>
      <c r="AA249" s="37"/>
      <c r="AB249" s="37"/>
      <c r="AC249" s="37"/>
    </row>
    <row r="250" spans="1:29" x14ac:dyDescent="0.2">
      <c r="A250" s="37"/>
      <c r="B250" s="42">
        <v>66</v>
      </c>
      <c r="C250" s="37">
        <v>-0.24226607077868501</v>
      </c>
      <c r="D250" s="37">
        <v>0.17279368096324821</v>
      </c>
      <c r="E250" s="37">
        <v>0</v>
      </c>
      <c r="F250" s="37">
        <v>-0.21306827905671888</v>
      </c>
      <c r="G250" s="37">
        <v>0.16001998997448585</v>
      </c>
      <c r="H250" s="37">
        <v>0</v>
      </c>
      <c r="I250" s="37">
        <v>-2.5899517932600702E-2</v>
      </c>
      <c r="J250" s="37">
        <v>0.12913656403307661</v>
      </c>
      <c r="K250" s="37">
        <v>0</v>
      </c>
      <c r="L250" s="43">
        <v>0</v>
      </c>
      <c r="M250" s="37"/>
      <c r="N250" s="37"/>
      <c r="O250" s="42">
        <v>66</v>
      </c>
      <c r="P250" s="37">
        <v>-0.15957727613474226</v>
      </c>
      <c r="Q250" s="37">
        <v>9.6990465074940468E-2</v>
      </c>
      <c r="R250" s="37">
        <v>0</v>
      </c>
      <c r="S250" s="37">
        <v>-0.1240573255760502</v>
      </c>
      <c r="T250" s="37">
        <v>4.1346883581356186E-2</v>
      </c>
      <c r="U250" s="37">
        <v>0</v>
      </c>
      <c r="V250" s="37">
        <v>-2.5392143044430213</v>
      </c>
      <c r="W250" s="37">
        <v>9.1358723697681915E-3</v>
      </c>
      <c r="X250" s="37">
        <v>0</v>
      </c>
      <c r="Y250" s="43">
        <v>1</v>
      </c>
      <c r="Z250" s="37"/>
      <c r="AA250" s="37"/>
      <c r="AB250" s="37"/>
      <c r="AC250" s="37"/>
    </row>
    <row r="251" spans="1:29" x14ac:dyDescent="0.2">
      <c r="A251" s="37"/>
      <c r="B251" s="42">
        <v>66.25</v>
      </c>
      <c r="C251" s="37">
        <v>-0.24497055895208852</v>
      </c>
      <c r="D251" s="37">
        <v>0.17632383965357334</v>
      </c>
      <c r="E251" s="37">
        <v>0</v>
      </c>
      <c r="F251" s="37">
        <v>-0.215490017925136</v>
      </c>
      <c r="G251" s="37">
        <v>0.16410571836056387</v>
      </c>
      <c r="H251" s="37">
        <v>0</v>
      </c>
      <c r="I251" s="37">
        <v>-2.6135160211572916E-2</v>
      </c>
      <c r="J251" s="37">
        <v>0.13088044928133202</v>
      </c>
      <c r="K251" s="37">
        <v>0</v>
      </c>
      <c r="L251" s="43">
        <v>0</v>
      </c>
      <c r="M251" s="37"/>
      <c r="N251" s="37"/>
      <c r="O251" s="42">
        <v>66.25</v>
      </c>
      <c r="P251" s="37">
        <v>-0.16264204858350695</v>
      </c>
      <c r="Q251" s="37">
        <v>9.8623157666078098E-2</v>
      </c>
      <c r="R251" s="37">
        <v>0</v>
      </c>
      <c r="S251" s="37">
        <v>-0.12640286200816142</v>
      </c>
      <c r="T251" s="37">
        <v>4.1956970592300635E-2</v>
      </c>
      <c r="U251" s="37">
        <v>0</v>
      </c>
      <c r="V251" s="37">
        <v>-2.593737216503115</v>
      </c>
      <c r="W251" s="37">
        <v>9.2946922162178564E-3</v>
      </c>
      <c r="X251" s="37">
        <v>0</v>
      </c>
      <c r="Y251" s="43">
        <v>1</v>
      </c>
      <c r="Z251" s="37"/>
      <c r="AA251" s="37"/>
      <c r="AB251" s="37"/>
      <c r="AC251" s="37"/>
    </row>
    <row r="252" spans="1:29" x14ac:dyDescent="0.2">
      <c r="A252" s="37"/>
      <c r="B252" s="42">
        <v>66.5</v>
      </c>
      <c r="C252" s="37">
        <v>-0.24766778513872723</v>
      </c>
      <c r="D252" s="37">
        <v>0.1798572919524406</v>
      </c>
      <c r="E252" s="37">
        <v>0</v>
      </c>
      <c r="F252" s="37">
        <v>-0.21790555682112256</v>
      </c>
      <c r="G252" s="37">
        <v>0.16819767065519708</v>
      </c>
      <c r="H252" s="37">
        <v>0</v>
      </c>
      <c r="I252" s="37">
        <v>-2.6370914434313164E-2</v>
      </c>
      <c r="J252" s="37">
        <v>0.13262160857149796</v>
      </c>
      <c r="K252" s="37">
        <v>0</v>
      </c>
      <c r="L252" s="43">
        <v>0</v>
      </c>
      <c r="M252" s="37"/>
      <c r="N252" s="37"/>
      <c r="O252" s="42">
        <v>66.5</v>
      </c>
      <c r="P252" s="37">
        <v>-0.16571583492662434</v>
      </c>
      <c r="Q252" s="37">
        <v>0.10025258058036135</v>
      </c>
      <c r="R252" s="37">
        <v>0</v>
      </c>
      <c r="S252" s="37">
        <v>-0.12875629105044695</v>
      </c>
      <c r="T252" s="37">
        <v>4.2564893606303889E-2</v>
      </c>
      <c r="U252" s="37">
        <v>0</v>
      </c>
      <c r="V252" s="37">
        <v>-2.6482731982528804</v>
      </c>
      <c r="W252" s="37">
        <v>9.4532292454434091E-3</v>
      </c>
      <c r="X252" s="37">
        <v>0</v>
      </c>
      <c r="Y252" s="43">
        <v>1</v>
      </c>
      <c r="Z252" s="37"/>
      <c r="AA252" s="37"/>
      <c r="AB252" s="37"/>
      <c r="AC252" s="37"/>
    </row>
    <row r="253" spans="1:29" x14ac:dyDescent="0.2">
      <c r="A253" s="37"/>
      <c r="B253" s="42">
        <v>66.75</v>
      </c>
      <c r="C253" s="37">
        <v>-0.25035771515147687</v>
      </c>
      <c r="D253" s="37">
        <v>0.18339356209526292</v>
      </c>
      <c r="E253" s="37">
        <v>0</v>
      </c>
      <c r="F253" s="37">
        <v>-0.22031488421891332</v>
      </c>
      <c r="G253" s="37">
        <v>0.17229501075142761</v>
      </c>
      <c r="H253" s="37">
        <v>0</v>
      </c>
      <c r="I253" s="37">
        <v>-2.6606795181826293E-2</v>
      </c>
      <c r="J253" s="37">
        <v>0.13435986543306022</v>
      </c>
      <c r="K253" s="37">
        <v>0</v>
      </c>
      <c r="L253" s="43">
        <v>0</v>
      </c>
      <c r="M253" s="37"/>
      <c r="N253" s="37"/>
      <c r="O253" s="42">
        <v>66.75</v>
      </c>
      <c r="P253" s="37">
        <v>-0.16879807794058976</v>
      </c>
      <c r="Q253" s="37">
        <v>0.10187864369092559</v>
      </c>
      <c r="R253" s="37">
        <v>0</v>
      </c>
      <c r="S253" s="37">
        <v>-0.13111721738700588</v>
      </c>
      <c r="T253" s="37">
        <v>4.3170660156539142E-2</v>
      </c>
      <c r="U253" s="37">
        <v>0</v>
      </c>
      <c r="V253" s="37">
        <v>-2.702802877437918</v>
      </c>
      <c r="W253" s="37">
        <v>9.6114755093271026E-3</v>
      </c>
      <c r="X253" s="37">
        <v>0</v>
      </c>
      <c r="Y253" s="43">
        <v>1</v>
      </c>
      <c r="Z253" s="37"/>
      <c r="AA253" s="37"/>
      <c r="AB253" s="37"/>
      <c r="AC253" s="37"/>
    </row>
    <row r="254" spans="1:29" x14ac:dyDescent="0.2">
      <c r="A254" s="37"/>
      <c r="B254" s="42">
        <v>67</v>
      </c>
      <c r="C254" s="37">
        <v>-0.25304031613795885</v>
      </c>
      <c r="D254" s="37">
        <v>0.18693218446771898</v>
      </c>
      <c r="E254" s="37">
        <v>0</v>
      </c>
      <c r="F254" s="37">
        <v>-0.22271798933076425</v>
      </c>
      <c r="G254" s="37">
        <v>0.17639692044910582</v>
      </c>
      <c r="H254" s="37">
        <v>0</v>
      </c>
      <c r="I254" s="37">
        <v>-2.684281668504962E-2</v>
      </c>
      <c r="J254" s="37">
        <v>0.13609504752424018</v>
      </c>
      <c r="K254" s="37">
        <v>0</v>
      </c>
      <c r="L254" s="43">
        <v>0</v>
      </c>
      <c r="M254" s="37"/>
      <c r="N254" s="37"/>
      <c r="O254" s="42">
        <v>67</v>
      </c>
      <c r="P254" s="37">
        <v>-0.17188823184133639</v>
      </c>
      <c r="Q254" s="37">
        <v>0.1035012591242741</v>
      </c>
      <c r="R254" s="37">
        <v>0</v>
      </c>
      <c r="S254" s="37">
        <v>-0.13348525366188113</v>
      </c>
      <c r="T254" s="37">
        <v>4.3774277787233196E-2</v>
      </c>
      <c r="U254" s="37">
        <v>0</v>
      </c>
      <c r="V254" s="37">
        <v>-2.7573073116384847</v>
      </c>
      <c r="W254" s="37">
        <v>9.7694232571505779E-3</v>
      </c>
      <c r="X254" s="37">
        <v>0</v>
      </c>
      <c r="Y254" s="43">
        <v>1</v>
      </c>
      <c r="Z254" s="37"/>
      <c r="AA254" s="37"/>
      <c r="AB254" s="37"/>
      <c r="AC254" s="37"/>
    </row>
    <row r="255" spans="1:29" x14ac:dyDescent="0.2">
      <c r="A255" s="37"/>
      <c r="B255" s="42">
        <v>67.25</v>
      </c>
      <c r="C255" s="37">
        <v>-0.25571555654787481</v>
      </c>
      <c r="D255" s="37">
        <v>0.19047270338997357</v>
      </c>
      <c r="E255" s="37">
        <v>0</v>
      </c>
      <c r="F255" s="37">
        <v>-0.22511486208779985</v>
      </c>
      <c r="G255" s="37">
        <v>0.18050259907290434</v>
      </c>
      <c r="H255" s="37">
        <v>0</v>
      </c>
      <c r="I255" s="37">
        <v>-2.7078992832797688E-2</v>
      </c>
      <c r="J255" s="37">
        <v>0.13782698654123449</v>
      </c>
      <c r="K255" s="37">
        <v>0</v>
      </c>
      <c r="L255" s="43">
        <v>0</v>
      </c>
      <c r="M255" s="37"/>
      <c r="N255" s="37"/>
      <c r="O255" s="42">
        <v>67.25</v>
      </c>
      <c r="P255" s="37">
        <v>-0.17498576204465799</v>
      </c>
      <c r="Q255" s="37">
        <v>0.10512034121002545</v>
      </c>
      <c r="R255" s="37">
        <v>0</v>
      </c>
      <c r="S255" s="37">
        <v>-0.13586002031358291</v>
      </c>
      <c r="T255" s="37">
        <v>4.4375754052206062E-2</v>
      </c>
      <c r="U255" s="37">
        <v>0</v>
      </c>
      <c r="V255" s="37">
        <v>-2.8117679790096304</v>
      </c>
      <c r="W255" s="37">
        <v>9.9270649312027531E-3</v>
      </c>
      <c r="X255" s="37">
        <v>0</v>
      </c>
      <c r="Y255" s="43">
        <v>1</v>
      </c>
      <c r="Z255" s="37"/>
      <c r="AA255" s="37"/>
      <c r="AB255" s="37"/>
      <c r="AC255" s="37"/>
    </row>
    <row r="256" spans="1:29" x14ac:dyDescent="0.2">
      <c r="A256" s="37"/>
      <c r="B256" s="42">
        <v>67.5</v>
      </c>
      <c r="C256" s="37">
        <v>-0.25838340610147981</v>
      </c>
      <c r="D256" s="37">
        <v>0.19401467290648533</v>
      </c>
      <c r="E256" s="37">
        <v>0</v>
      </c>
      <c r="F256" s="37">
        <v>-0.22750549312155144</v>
      </c>
      <c r="G256" s="37">
        <v>0.18461126310033693</v>
      </c>
      <c r="H256" s="37">
        <v>0</v>
      </c>
      <c r="I256" s="37">
        <v>-2.731533717945922E-2</v>
      </c>
      <c r="J256" s="37">
        <v>0.13955551813014244</v>
      </c>
      <c r="K256" s="37">
        <v>0</v>
      </c>
      <c r="L256" s="43">
        <v>0</v>
      </c>
      <c r="M256" s="37"/>
      <c r="N256" s="37"/>
      <c r="O256" s="42">
        <v>67.5</v>
      </c>
      <c r="P256" s="37">
        <v>-0.17809014493214725</v>
      </c>
      <c r="Q256" s="37">
        <v>0.1067358064317776</v>
      </c>
      <c r="R256" s="37">
        <v>0</v>
      </c>
      <c r="S256" s="37">
        <v>-0.13824114541340649</v>
      </c>
      <c r="T256" s="37">
        <v>4.4975096513430124E-2</v>
      </c>
      <c r="U256" s="37">
        <v>0</v>
      </c>
      <c r="V256" s="37">
        <v>-2.8661667692406922</v>
      </c>
      <c r="W256" s="37">
        <v>1.0084393162484939E-2</v>
      </c>
      <c r="X256" s="37">
        <v>0</v>
      </c>
      <c r="Y256" s="43">
        <v>1</v>
      </c>
      <c r="Z256" s="37"/>
      <c r="AA256" s="37"/>
      <c r="AB256" s="37"/>
      <c r="AC256" s="37"/>
    </row>
    <row r="257" spans="1:29" x14ac:dyDescent="0.2">
      <c r="A257" s="37"/>
      <c r="B257" s="42">
        <v>67.75</v>
      </c>
      <c r="C257" s="37">
        <v>-0.26104383575899881</v>
      </c>
      <c r="D257" s="37">
        <v>0.19755765658129087</v>
      </c>
      <c r="E257" s="37">
        <v>0</v>
      </c>
      <c r="F257" s="37">
        <v>-0.22988987374609415</v>
      </c>
      <c r="G257" s="37">
        <v>0.18872214580115143</v>
      </c>
      <c r="H257" s="37">
        <v>0</v>
      </c>
      <c r="I257" s="37">
        <v>-2.7551862952083894E-2</v>
      </c>
      <c r="J257" s="37">
        <v>0.14128048180190067</v>
      </c>
      <c r="K257" s="37">
        <v>0</v>
      </c>
      <c r="L257" s="43">
        <v>0</v>
      </c>
      <c r="M257" s="37"/>
      <c r="N257" s="37"/>
      <c r="O257" s="42">
        <v>67.75</v>
      </c>
      <c r="P257" s="37">
        <v>-0.18120086762136012</v>
      </c>
      <c r="Q257" s="37">
        <v>0.10834757337848799</v>
      </c>
      <c r="R257" s="37">
        <v>0</v>
      </c>
      <c r="S257" s="37">
        <v>-0.14062826450754784</v>
      </c>
      <c r="T257" s="37">
        <v>4.5572312739604381E-2</v>
      </c>
      <c r="U257" s="37">
        <v>0</v>
      </c>
      <c r="V257" s="37">
        <v>-2.9204859744839098</v>
      </c>
      <c r="W257" s="37">
        <v>1.0241400766484832E-2</v>
      </c>
      <c r="X257" s="37">
        <v>0</v>
      </c>
      <c r="Y257" s="43">
        <v>1</v>
      </c>
      <c r="Z257" s="37"/>
      <c r="AA257" s="37"/>
      <c r="AB257" s="37"/>
      <c r="AC257" s="37"/>
    </row>
    <row r="258" spans="1:29" x14ac:dyDescent="0.2">
      <c r="A258" s="37"/>
      <c r="B258" s="42">
        <v>68</v>
      </c>
      <c r="C258" s="37">
        <v>-0.26369681768737685</v>
      </c>
      <c r="D258" s="37">
        <v>0.20110122729233137</v>
      </c>
      <c r="E258" s="37">
        <v>0</v>
      </c>
      <c r="F258" s="37">
        <v>-0.23226799593871483</v>
      </c>
      <c r="G258" s="37">
        <v>0.19283449687167287</v>
      </c>
      <c r="H258" s="37">
        <v>0</v>
      </c>
      <c r="I258" s="37">
        <v>-2.7788583058078409E-2</v>
      </c>
      <c r="J258" s="37">
        <v>0.1430017208430705</v>
      </c>
      <c r="K258" s="37">
        <v>0</v>
      </c>
      <c r="L258" s="43">
        <v>0</v>
      </c>
      <c r="M258" s="37"/>
      <c r="N258" s="37"/>
      <c r="O258" s="42">
        <v>68</v>
      </c>
      <c r="P258" s="37">
        <v>-0.18431742774322224</v>
      </c>
      <c r="Q258" s="37">
        <v>0.10995556269825957</v>
      </c>
      <c r="R258" s="37">
        <v>0</v>
      </c>
      <c r="S258" s="37">
        <v>-0.14302102046292831</v>
      </c>
      <c r="T258" s="37">
        <v>4.6167410304919443E-2</v>
      </c>
      <c r="U258" s="37">
        <v>0</v>
      </c>
      <c r="V258" s="37">
        <v>-2.9747082808422221</v>
      </c>
      <c r="W258" s="37">
        <v>1.0398080739126639E-2</v>
      </c>
      <c r="X258" s="37">
        <v>0</v>
      </c>
      <c r="Y258" s="43">
        <v>1</v>
      </c>
      <c r="Z258" s="37"/>
      <c r="AA258" s="37"/>
      <c r="AB258" s="37"/>
      <c r="AC258" s="37"/>
    </row>
    <row r="259" spans="1:29" x14ac:dyDescent="0.2">
      <c r="A259" s="37"/>
      <c r="B259" s="42">
        <v>68.25</v>
      </c>
      <c r="C259" s="37">
        <v>-0.26634232523244172</v>
      </c>
      <c r="D259" s="37">
        <v>0.20464496703788959</v>
      </c>
      <c r="E259" s="37">
        <v>0</v>
      </c>
      <c r="F259" s="37">
        <v>-0.23463985232364593</v>
      </c>
      <c r="G259" s="37">
        <v>0.1969475820929607</v>
      </c>
      <c r="H259" s="37">
        <v>0</v>
      </c>
      <c r="I259" s="37">
        <v>-2.8025510092196448E-2</v>
      </c>
      <c r="J259" s="37">
        <v>0.14471908223624297</v>
      </c>
      <c r="K259" s="37">
        <v>0</v>
      </c>
      <c r="L259" s="43">
        <v>0</v>
      </c>
      <c r="M259" s="37"/>
      <c r="N259" s="37"/>
      <c r="O259" s="42">
        <v>68.25</v>
      </c>
      <c r="P259" s="37">
        <v>-0.18743933322461359</v>
      </c>
      <c r="Q259" s="37">
        <v>0.11155969705326463</v>
      </c>
      <c r="R259" s="37">
        <v>0</v>
      </c>
      <c r="S259" s="37">
        <v>-0.14541906331659327</v>
      </c>
      <c r="T259" s="37">
        <v>4.6760396787866254E-2</v>
      </c>
      <c r="U259" s="37">
        <v>0</v>
      </c>
      <c r="V259" s="37">
        <v>-3.0288167600654674</v>
      </c>
      <c r="W259" s="37">
        <v>1.0554426252820812E-2</v>
      </c>
      <c r="X259" s="37">
        <v>0</v>
      </c>
      <c r="Y259" s="43">
        <v>1</v>
      </c>
      <c r="Z259" s="37"/>
      <c r="AA259" s="37"/>
      <c r="AB259" s="37"/>
      <c r="AC259" s="37"/>
    </row>
    <row r="260" spans="1:29" x14ac:dyDescent="0.2">
      <c r="A260" s="37"/>
      <c r="B260" s="42">
        <v>68.5</v>
      </c>
      <c r="C260" s="37">
        <v>-0.26898033289105605</v>
      </c>
      <c r="D260" s="37">
        <v>0.20818846674670444</v>
      </c>
      <c r="E260" s="37">
        <v>0</v>
      </c>
      <c r="F260" s="37">
        <v>-0.23700543615573544</v>
      </c>
      <c r="G260" s="37">
        <v>0.20106068299590851</v>
      </c>
      <c r="H260" s="37">
        <v>0</v>
      </c>
      <c r="I260" s="37">
        <v>-2.8262656343252424E-2</v>
      </c>
      <c r="J260" s="37">
        <v>0.14643241658148742</v>
      </c>
      <c r="K260" s="37">
        <v>0</v>
      </c>
      <c r="L260" s="43">
        <v>0</v>
      </c>
      <c r="M260" s="37"/>
      <c r="N260" s="37"/>
      <c r="O260" s="42">
        <v>68.5</v>
      </c>
      <c r="P260" s="37">
        <v>-0.19056610207663915</v>
      </c>
      <c r="Q260" s="37">
        <v>0.11315990107629581</v>
      </c>
      <c r="R260" s="37">
        <v>0</v>
      </c>
      <c r="S260" s="37">
        <v>-0.1478220501286156</v>
      </c>
      <c r="T260" s="37">
        <v>4.7351279770167176E-2</v>
      </c>
      <c r="U260" s="37">
        <v>0</v>
      </c>
      <c r="V260" s="37">
        <v>-3.0827948615567351</v>
      </c>
      <c r="W260" s="37">
        <v>1.0710430652645792E-2</v>
      </c>
      <c r="X260" s="37">
        <v>0</v>
      </c>
      <c r="Y260" s="43">
        <v>1</v>
      </c>
      <c r="Z260" s="37"/>
      <c r="AA260" s="37"/>
      <c r="AB260" s="37"/>
      <c r="AC260" s="37"/>
    </row>
    <row r="261" spans="1:29" x14ac:dyDescent="0.2">
      <c r="A261" s="37"/>
      <c r="B261" s="42">
        <v>68.75</v>
      </c>
      <c r="C261" s="37">
        <v>-0.27161081629227724</v>
      </c>
      <c r="D261" s="37">
        <v>0.21173132610356138</v>
      </c>
      <c r="E261" s="37">
        <v>0</v>
      </c>
      <c r="F261" s="37">
        <v>-0.23936474131001795</v>
      </c>
      <c r="G261" s="37">
        <v>0.20517309655041105</v>
      </c>
      <c r="H261" s="37">
        <v>0</v>
      </c>
      <c r="I261" s="37">
        <v>-2.8500033801384106E-2</v>
      </c>
      <c r="J261" s="37">
        <v>0.14814157803088701</v>
      </c>
      <c r="K261" s="37">
        <v>0</v>
      </c>
      <c r="L261" s="43">
        <v>0</v>
      </c>
      <c r="M261" s="37"/>
      <c r="N261" s="37"/>
      <c r="O261" s="42">
        <v>68.75</v>
      </c>
      <c r="P261" s="37">
        <v>-0.19369726218493355</v>
      </c>
      <c r="Q261" s="37">
        <v>0.11475610132612934</v>
      </c>
      <c r="R261" s="37">
        <v>0</v>
      </c>
      <c r="S261" s="37">
        <v>-0.15022964483814505</v>
      </c>
      <c r="T261" s="37">
        <v>4.7940066835425954E-2</v>
      </c>
      <c r="U261" s="37">
        <v>0</v>
      </c>
      <c r="V261" s="37">
        <v>-3.1366264040721319</v>
      </c>
      <c r="W261" s="37">
        <v>1.0866087452470558E-2</v>
      </c>
      <c r="X261" s="37">
        <v>0</v>
      </c>
      <c r="Y261" s="43">
        <v>1</v>
      </c>
      <c r="Z261" s="37"/>
      <c r="AA261" s="37"/>
      <c r="AB261" s="37"/>
      <c r="AC261" s="37"/>
    </row>
    <row r="262" spans="1:29" x14ac:dyDescent="0.2">
      <c r="A262" s="37"/>
      <c r="B262" s="42">
        <v>69</v>
      </c>
      <c r="C262" s="37">
        <v>-0.27423375214709367</v>
      </c>
      <c r="D262" s="37">
        <v>0.21527315333431019</v>
      </c>
      <c r="E262" s="37">
        <v>0</v>
      </c>
      <c r="F262" s="37">
        <v>-0.24171776225114883</v>
      </c>
      <c r="G262" s="37">
        <v>0.20928413479077612</v>
      </c>
      <c r="H262" s="37">
        <v>0</v>
      </c>
      <c r="I262" s="37">
        <v>-2.8737654163549564E-2</v>
      </c>
      <c r="J262" s="37">
        <v>0.14984642417952809</v>
      </c>
      <c r="K262" s="37">
        <v>0</v>
      </c>
      <c r="L262" s="43">
        <v>0</v>
      </c>
      <c r="M262" s="37"/>
      <c r="N262" s="37"/>
      <c r="O262" s="42">
        <v>69</v>
      </c>
      <c r="P262" s="37">
        <v>-0.19683235110571928</v>
      </c>
      <c r="Q262" s="37">
        <v>0.11634822624469154</v>
      </c>
      <c r="R262" s="37">
        <v>0</v>
      </c>
      <c r="S262" s="37">
        <v>-0.1526415181228078</v>
      </c>
      <c r="T262" s="37">
        <v>4.8526765567919794E-2</v>
      </c>
      <c r="U262" s="37">
        <v>0</v>
      </c>
      <c r="V262" s="37">
        <v>-3.1902955677797706</v>
      </c>
      <c r="W262" s="37">
        <v>1.102139033121928E-2</v>
      </c>
      <c r="X262" s="37">
        <v>0</v>
      </c>
      <c r="Y262" s="43">
        <v>1</v>
      </c>
      <c r="Z262" s="37"/>
      <c r="AA262" s="37"/>
      <c r="AB262" s="37"/>
      <c r="AC262" s="37"/>
    </row>
    <row r="263" spans="1:29" x14ac:dyDescent="0.2">
      <c r="A263" s="37"/>
      <c r="B263" s="42">
        <v>69.25</v>
      </c>
      <c r="C263" s="37">
        <v>-0.27684911824119318</v>
      </c>
      <c r="D263" s="37">
        <v>0.2188135650540457</v>
      </c>
      <c r="E263" s="37">
        <v>0</v>
      </c>
      <c r="F263" s="37">
        <v>-0.24406449403050701</v>
      </c>
      <c r="G263" s="37">
        <v>0.2133931245405738</v>
      </c>
      <c r="H263" s="37">
        <v>0</v>
      </c>
      <c r="I263" s="37">
        <v>-2.8975528841354681E-2</v>
      </c>
      <c r="J263" s="37">
        <v>0.15154681601761943</v>
      </c>
      <c r="K263" s="37">
        <v>0</v>
      </c>
      <c r="L263" s="43">
        <v>0</v>
      </c>
      <c r="M263" s="37"/>
      <c r="N263" s="37"/>
      <c r="O263" s="42">
        <v>69.25</v>
      </c>
      <c r="P263" s="37">
        <v>-0.19997091586563975</v>
      </c>
      <c r="Q263" s="37">
        <v>0.11793620611455347</v>
      </c>
      <c r="R263" s="37">
        <v>0</v>
      </c>
      <c r="S263" s="37">
        <v>-0.15505734726129994</v>
      </c>
      <c r="T263" s="37">
        <v>4.9111383551364574E-2</v>
      </c>
      <c r="U263" s="37">
        <v>0</v>
      </c>
      <c r="V263" s="37">
        <v>-3.243786886329417</v>
      </c>
      <c r="W263" s="37">
        <v>1.1176333129178317E-2</v>
      </c>
      <c r="X263" s="37">
        <v>0</v>
      </c>
      <c r="Y263" s="43">
        <v>1</v>
      </c>
      <c r="Z263" s="37"/>
      <c r="AA263" s="37"/>
      <c r="AB263" s="37"/>
      <c r="AC263" s="37"/>
    </row>
    <row r="264" spans="1:29" x14ac:dyDescent="0.2">
      <c r="A264" s="37"/>
      <c r="B264" s="42">
        <v>69.5</v>
      </c>
      <c r="C264" s="37">
        <v>-0.27945689255032491</v>
      </c>
      <c r="D264" s="37">
        <v>0.22235218356902275</v>
      </c>
      <c r="E264" s="37">
        <v>0</v>
      </c>
      <c r="F264" s="37">
        <v>-0.2464049321836459</v>
      </c>
      <c r="G264" s="37">
        <v>0.21749939958759157</v>
      </c>
      <c r="H264" s="37">
        <v>0</v>
      </c>
      <c r="I264" s="37">
        <v>-2.9213669663896269E-2</v>
      </c>
      <c r="J264" s="37">
        <v>0.1532426153810138</v>
      </c>
      <c r="K264" s="37">
        <v>0</v>
      </c>
      <c r="L264" s="43">
        <v>0</v>
      </c>
      <c r="M264" s="37"/>
      <c r="N264" s="37"/>
      <c r="O264" s="42">
        <v>69.5</v>
      </c>
      <c r="P264" s="37">
        <v>-0.20311251276338638</v>
      </c>
      <c r="Q264" s="37">
        <v>0.11951997301535022</v>
      </c>
      <c r="R264" s="37">
        <v>0</v>
      </c>
      <c r="S264" s="37">
        <v>-0.15747681599899543</v>
      </c>
      <c r="T264" s="37">
        <v>4.9693928367453122E-2</v>
      </c>
      <c r="U264" s="37">
        <v>0</v>
      </c>
      <c r="V264" s="37">
        <v>-3.2970852385998484</v>
      </c>
      <c r="W264" s="37">
        <v>1.1330909844250767E-2</v>
      </c>
      <c r="X264" s="37">
        <v>0</v>
      </c>
      <c r="Y264" s="43">
        <v>1</v>
      </c>
      <c r="Z264" s="37"/>
      <c r="AA264" s="37"/>
      <c r="AB264" s="37"/>
      <c r="AC264" s="37"/>
    </row>
    <row r="265" spans="1:29" x14ac:dyDescent="0.2">
      <c r="A265" s="37"/>
      <c r="B265" s="42">
        <v>69.75</v>
      </c>
      <c r="C265" s="37">
        <v>-0.28205705747847709</v>
      </c>
      <c r="D265" s="37">
        <v>0.225888649285789</v>
      </c>
      <c r="E265" s="37">
        <v>0</v>
      </c>
      <c r="F265" s="37">
        <v>-0.24873907313352461</v>
      </c>
      <c r="G265" s="37">
        <v>0.22160233791007222</v>
      </c>
      <c r="H265" s="37">
        <v>0</v>
      </c>
      <c r="I265" s="37">
        <v>-2.945208539776889E-2</v>
      </c>
      <c r="J265" s="37">
        <v>0.15493369722572403</v>
      </c>
      <c r="K265" s="37">
        <v>0</v>
      </c>
      <c r="L265" s="43">
        <v>0</v>
      </c>
      <c r="M265" s="37"/>
      <c r="N265" s="37"/>
      <c r="O265" s="42">
        <v>69.75</v>
      </c>
      <c r="P265" s="37">
        <v>-0.20625670718412792</v>
      </c>
      <c r="Q265" s="37">
        <v>0.12109946078748468</v>
      </c>
      <c r="R265" s="37">
        <v>0</v>
      </c>
      <c r="S265" s="37">
        <v>-0.15989961441691669</v>
      </c>
      <c r="T265" s="37">
        <v>5.0274407595228388E-2</v>
      </c>
      <c r="U265" s="37">
        <v>0</v>
      </c>
      <c r="V265" s="37">
        <v>-3.3501758421627983</v>
      </c>
      <c r="W265" s="37">
        <v>1.1485114628718998E-2</v>
      </c>
      <c r="X265" s="37">
        <v>0</v>
      </c>
      <c r="Y265" s="43">
        <v>1</v>
      </c>
      <c r="Z265" s="37"/>
      <c r="AA265" s="37"/>
      <c r="AB265" s="37"/>
      <c r="AC265" s="37"/>
    </row>
    <row r="266" spans="1:29" x14ac:dyDescent="0.2">
      <c r="A266" s="37"/>
      <c r="B266" s="42">
        <v>70</v>
      </c>
      <c r="C266" s="37">
        <v>-0.28464959130214673</v>
      </c>
      <c r="D266" s="37">
        <v>0.22942259538021492</v>
      </c>
      <c r="E266" s="37">
        <v>0</v>
      </c>
      <c r="F266" s="37">
        <v>-0.25106691333690989</v>
      </c>
      <c r="G266" s="37">
        <v>0.22570128632233688</v>
      </c>
      <c r="H266" s="37">
        <v>0</v>
      </c>
      <c r="I266" s="37">
        <v>-2.9690788724762385E-2</v>
      </c>
      <c r="J266" s="37">
        <v>0.15661992486051002</v>
      </c>
      <c r="K266" s="37">
        <v>0</v>
      </c>
      <c r="L266" s="43">
        <v>0</v>
      </c>
      <c r="M266" s="37"/>
      <c r="N266" s="37"/>
      <c r="O266" s="42">
        <v>70</v>
      </c>
      <c r="P266" s="37">
        <v>-0.2094030734153538</v>
      </c>
      <c r="Q266" s="37">
        <v>0.12267460499459348</v>
      </c>
      <c r="R266" s="37">
        <v>0</v>
      </c>
      <c r="S266" s="37">
        <v>-0.16232543880356864</v>
      </c>
      <c r="T266" s="37">
        <v>5.0852828810220352E-2</v>
      </c>
      <c r="U266" s="37">
        <v>0</v>
      </c>
      <c r="V266" s="37">
        <v>-3.4030442463872959</v>
      </c>
      <c r="W266" s="37">
        <v>1.16389417859427E-2</v>
      </c>
      <c r="X266" s="37">
        <v>0</v>
      </c>
      <c r="Y266" s="43">
        <v>1</v>
      </c>
      <c r="Z266" s="37"/>
      <c r="AA266" s="37"/>
      <c r="AB266" s="37"/>
      <c r="AC266" s="37"/>
    </row>
    <row r="267" spans="1:29" x14ac:dyDescent="0.2">
      <c r="A267" s="37"/>
      <c r="B267" s="42">
        <v>70.25</v>
      </c>
      <c r="C267" s="37">
        <v>-0.2872344611851041</v>
      </c>
      <c r="D267" s="37">
        <v>0.2329536271020749</v>
      </c>
      <c r="E267" s="37">
        <v>0</v>
      </c>
      <c r="F267" s="37">
        <v>-0.25338844858520915</v>
      </c>
      <c r="G267" s="37">
        <v>0.2297954989438884</v>
      </c>
      <c r="H267" s="37">
        <v>0</v>
      </c>
      <c r="I267" s="37">
        <v>-2.9929801935918654E-2</v>
      </c>
      <c r="J267" s="37">
        <v>0.15830112972698007</v>
      </c>
      <c r="K267" s="37">
        <v>0</v>
      </c>
      <c r="L267" s="43">
        <v>0</v>
      </c>
      <c r="M267" s="37"/>
      <c r="N267" s="37"/>
      <c r="O267" s="42">
        <v>70.25</v>
      </c>
      <c r="P267" s="37">
        <v>-0.21255119449836712</v>
      </c>
      <c r="Q267" s="37">
        <v>0.12424534291004097</v>
      </c>
      <c r="R267" s="37">
        <v>0</v>
      </c>
      <c r="S267" s="37">
        <v>-0.16475399153007686</v>
      </c>
      <c r="T267" s="37">
        <v>5.1429199586151553E-2</v>
      </c>
      <c r="U267" s="37">
        <v>0</v>
      </c>
      <c r="V267" s="37">
        <v>-3.4556763317309276</v>
      </c>
      <c r="W267" s="37">
        <v>1.1792385768662442E-2</v>
      </c>
      <c r="X267" s="37">
        <v>0</v>
      </c>
      <c r="Y267" s="43">
        <v>1</v>
      </c>
      <c r="Z267" s="37"/>
      <c r="AA267" s="37"/>
      <c r="AB267" s="37"/>
      <c r="AC267" s="37"/>
    </row>
    <row r="268" spans="1:29" x14ac:dyDescent="0.2">
      <c r="A268" s="37"/>
      <c r="B268" s="42">
        <v>70.5</v>
      </c>
      <c r="C268" s="37">
        <v>-0.28981167676221986</v>
      </c>
      <c r="D268" s="37">
        <v>0.23648147972236999</v>
      </c>
      <c r="E268" s="37">
        <v>0</v>
      </c>
      <c r="F268" s="37">
        <v>-0.25570367927327275</v>
      </c>
      <c r="G268" s="37">
        <v>0.23388460848197457</v>
      </c>
      <c r="H268" s="37">
        <v>0</v>
      </c>
      <c r="I268" s="37">
        <v>-3.0169113141346848E-2</v>
      </c>
      <c r="J268" s="37">
        <v>0.15997726650983246</v>
      </c>
      <c r="K268" s="37">
        <v>0</v>
      </c>
      <c r="L268" s="43">
        <v>0</v>
      </c>
      <c r="M268" s="37"/>
      <c r="N268" s="37"/>
      <c r="O268" s="42">
        <v>70.5</v>
      </c>
      <c r="P268" s="37">
        <v>-0.21570066176990643</v>
      </c>
      <c r="Q268" s="37">
        <v>0.12581161327607648</v>
      </c>
      <c r="R268" s="37">
        <v>0</v>
      </c>
      <c r="S268" s="37">
        <v>-0.16718498092568446</v>
      </c>
      <c r="T268" s="37">
        <v>5.200352747270176E-2</v>
      </c>
      <c r="U268" s="37">
        <v>0</v>
      </c>
      <c r="V268" s="37">
        <v>-3.5080582485509666</v>
      </c>
      <c r="W268" s="37">
        <v>1.194544116244721E-2</v>
      </c>
      <c r="X268" s="37">
        <v>0</v>
      </c>
      <c r="Y268" s="43">
        <v>1</v>
      </c>
      <c r="Z268" s="37"/>
      <c r="AA268" s="37"/>
      <c r="AB268" s="37"/>
      <c r="AC268" s="37"/>
    </row>
    <row r="269" spans="1:29" x14ac:dyDescent="0.2">
      <c r="A269" s="37"/>
      <c r="B269" s="42">
        <v>70.75</v>
      </c>
      <c r="C269" s="37">
        <v>-0.29238125975396301</v>
      </c>
      <c r="D269" s="37">
        <v>0.2400059288300862</v>
      </c>
      <c r="E269" s="37">
        <v>0</v>
      </c>
      <c r="F269" s="37">
        <v>-0.25801260739353005</v>
      </c>
      <c r="G269" s="37">
        <v>0.23796835887628798</v>
      </c>
      <c r="H269" s="37">
        <v>0</v>
      </c>
      <c r="I269" s="37">
        <v>-3.0408701080312461E-2</v>
      </c>
      <c r="J269" s="37">
        <v>0.16164832518340067</v>
      </c>
      <c r="K269" s="37">
        <v>0</v>
      </c>
      <c r="L269" s="43">
        <v>0</v>
      </c>
      <c r="M269" s="37"/>
      <c r="N269" s="37"/>
      <c r="O269" s="42">
        <v>70.75</v>
      </c>
      <c r="P269" s="37">
        <v>-0.21885107513787183</v>
      </c>
      <c r="Q269" s="37">
        <v>0.12737335659210225</v>
      </c>
      <c r="R269" s="37">
        <v>0</v>
      </c>
      <c r="S269" s="37">
        <v>-0.16961812116004893</v>
      </c>
      <c r="T269" s="37">
        <v>5.2575820027866982E-2</v>
      </c>
      <c r="U269" s="37">
        <v>0</v>
      </c>
      <c r="V269" s="37">
        <v>-3.5601764975253758</v>
      </c>
      <c r="W269" s="37">
        <v>1.2098102703660435E-2</v>
      </c>
      <c r="X269" s="37">
        <v>0</v>
      </c>
      <c r="Y269" s="43">
        <v>1</v>
      </c>
      <c r="Z269" s="37"/>
      <c r="AA269" s="37"/>
      <c r="AB269" s="37"/>
      <c r="AC269" s="37"/>
    </row>
    <row r="270" spans="1:29" x14ac:dyDescent="0.2">
      <c r="A270" s="37"/>
      <c r="B270" s="42">
        <v>71</v>
      </c>
      <c r="C270" s="37">
        <v>-0.29494323197476113</v>
      </c>
      <c r="D270" s="37">
        <v>0.24352675487938913</v>
      </c>
      <c r="E270" s="37">
        <v>0</v>
      </c>
      <c r="F270" s="37">
        <v>-0.26031523534338064</v>
      </c>
      <c r="G270" s="37">
        <v>0.24204649974359294</v>
      </c>
      <c r="H270" s="37">
        <v>0</v>
      </c>
      <c r="I270" s="37">
        <v>-3.0648544904996911E-2</v>
      </c>
      <c r="J270" s="37">
        <v>0.1633142963015195</v>
      </c>
      <c r="K270" s="37">
        <v>0</v>
      </c>
      <c r="L270" s="43">
        <v>0</v>
      </c>
      <c r="M270" s="37"/>
      <c r="N270" s="37"/>
      <c r="O270" s="42">
        <v>71</v>
      </c>
      <c r="P270" s="37">
        <v>-0.22200204404297708</v>
      </c>
      <c r="Q270" s="37">
        <v>0.12893051590336135</v>
      </c>
      <c r="R270" s="37">
        <v>0</v>
      </c>
      <c r="S270" s="37">
        <v>-0.17205313213627349</v>
      </c>
      <c r="T270" s="37">
        <v>5.3146084904272639E-2</v>
      </c>
      <c r="U270" s="37">
        <v>0</v>
      </c>
      <c r="V270" s="37">
        <v>-3.6120181412916423</v>
      </c>
      <c r="W270" s="37">
        <v>1.2250365330371271E-2</v>
      </c>
      <c r="X270" s="37">
        <v>0</v>
      </c>
      <c r="Y270" s="43">
        <v>1</v>
      </c>
      <c r="Z270" s="37"/>
      <c r="AA270" s="37"/>
      <c r="AB270" s="37"/>
      <c r="AC270" s="37"/>
    </row>
    <row r="271" spans="1:29" x14ac:dyDescent="0.2">
      <c r="A271" s="37"/>
      <c r="B271" s="42">
        <v>71.25</v>
      </c>
      <c r="C271" s="37">
        <v>-0.29749761532760211</v>
      </c>
      <c r="D271" s="37">
        <v>0.24704374308974031</v>
      </c>
      <c r="E271" s="37">
        <v>0</v>
      </c>
      <c r="F271" s="37">
        <v>-0.26261156591412416</v>
      </c>
      <c r="G271" s="37">
        <v>0.24611878626029227</v>
      </c>
      <c r="H271" s="37">
        <v>0</v>
      </c>
      <c r="I271" s="37">
        <v>-3.0888624172343171E-2</v>
      </c>
      <c r="J271" s="37">
        <v>0.16497517098334047</v>
      </c>
      <c r="K271" s="37">
        <v>0</v>
      </c>
      <c r="L271" s="43">
        <v>0</v>
      </c>
      <c r="M271" s="37"/>
      <c r="N271" s="37"/>
      <c r="O271" s="42">
        <v>71.25</v>
      </c>
      <c r="P271" s="37">
        <v>-0.22515318475032586</v>
      </c>
      <c r="Q271" s="37">
        <v>0.13048303491864188</v>
      </c>
      <c r="R271" s="37">
        <v>0</v>
      </c>
      <c r="S271" s="37">
        <v>-0.17448973935625389</v>
      </c>
      <c r="T271" s="37">
        <v>5.3714329654271697E-2</v>
      </c>
      <c r="U271" s="37">
        <v>0</v>
      </c>
      <c r="V271" s="37">
        <v>-3.6635703069271273</v>
      </c>
      <c r="W271" s="37">
        <v>1.2402224058471481E-2</v>
      </c>
      <c r="X271" s="37">
        <v>0</v>
      </c>
      <c r="Y271" s="43">
        <v>1</v>
      </c>
      <c r="Z271" s="37"/>
      <c r="AA271" s="37"/>
      <c r="AB271" s="37"/>
      <c r="AC271" s="37"/>
    </row>
    <row r="272" spans="1:29" x14ac:dyDescent="0.2">
      <c r="A272" s="37"/>
      <c r="B272" s="42">
        <v>71.5</v>
      </c>
      <c r="C272" s="37">
        <v>-0.30004443650837764</v>
      </c>
      <c r="D272" s="37">
        <v>0.25055669723867191</v>
      </c>
      <c r="E272" s="37">
        <v>0</v>
      </c>
      <c r="F272" s="37">
        <v>-0.26490160274419239</v>
      </c>
      <c r="G272" s="37">
        <v>0.2501850204770828</v>
      </c>
      <c r="H272" s="37">
        <v>0</v>
      </c>
      <c r="I272" s="37">
        <v>-3.1128914988320489E-2</v>
      </c>
      <c r="J272" s="37">
        <v>0.16663095453261789</v>
      </c>
      <c r="K272" s="37">
        <v>0</v>
      </c>
      <c r="L272" s="43">
        <v>0</v>
      </c>
      <c r="M272" s="37"/>
      <c r="N272" s="37"/>
      <c r="O272" s="42">
        <v>71.5</v>
      </c>
      <c r="P272" s="37">
        <v>-0.22830411645768045</v>
      </c>
      <c r="Q272" s="37">
        <v>0.13203085526706926</v>
      </c>
      <c r="R272" s="37">
        <v>0</v>
      </c>
      <c r="S272" s="37">
        <v>-0.17692767377966767</v>
      </c>
      <c r="T272" s="37">
        <v>5.4280561444875364E-2</v>
      </c>
      <c r="U272" s="37">
        <v>0</v>
      </c>
      <c r="V272" s="37">
        <v>-3.7148194591770647</v>
      </c>
      <c r="W272" s="37">
        <v>1.2553673801545276E-2</v>
      </c>
      <c r="X272" s="37">
        <v>0</v>
      </c>
      <c r="Y272" s="43">
        <v>1</v>
      </c>
      <c r="Z272" s="37"/>
      <c r="AA272" s="37"/>
      <c r="AB272" s="37"/>
      <c r="AC272" s="37"/>
    </row>
    <row r="273" spans="1:29" x14ac:dyDescent="0.2">
      <c r="A273" s="37"/>
      <c r="B273" s="42">
        <v>71.75</v>
      </c>
      <c r="C273" s="37">
        <v>-0.30258373288798168</v>
      </c>
      <c r="D273" s="37">
        <v>0.25406545692944116</v>
      </c>
      <c r="E273" s="37">
        <v>0</v>
      </c>
      <c r="F273" s="37">
        <v>-0.2671853508888713</v>
      </c>
      <c r="G273" s="37">
        <v>0.25424510299285963</v>
      </c>
      <c r="H273" s="37">
        <v>0</v>
      </c>
      <c r="I273" s="37">
        <v>-3.1369385190612498E-2</v>
      </c>
      <c r="J273" s="37">
        <v>0.1682816834655485</v>
      </c>
      <c r="K273" s="37">
        <v>0</v>
      </c>
      <c r="L273" s="43">
        <v>0</v>
      </c>
      <c r="M273" s="37"/>
      <c r="N273" s="37"/>
      <c r="O273" s="42">
        <v>71.75</v>
      </c>
      <c r="P273" s="37">
        <v>-0.2314544796944773</v>
      </c>
      <c r="Q273" s="37">
        <v>0.13357392994662343</v>
      </c>
      <c r="R273" s="37">
        <v>0</v>
      </c>
      <c r="S273" s="37">
        <v>-0.17936667185839816</v>
      </c>
      <c r="T273" s="37">
        <v>5.4844788470997274E-2</v>
      </c>
      <c r="U273" s="37">
        <v>0</v>
      </c>
      <c r="V273" s="37">
        <v>-3.7657549794960659</v>
      </c>
      <c r="W273" s="37">
        <v>1.2704710249583584E-2</v>
      </c>
      <c r="X273" s="37">
        <v>0</v>
      </c>
      <c r="Y273" s="43">
        <v>1</v>
      </c>
      <c r="Z273" s="37"/>
      <c r="AA273" s="37"/>
      <c r="AB273" s="37"/>
      <c r="AC273" s="37"/>
    </row>
    <row r="274" spans="1:29" x14ac:dyDescent="0.2">
      <c r="A274" s="37"/>
      <c r="B274" s="42">
        <v>72</v>
      </c>
      <c r="C274" s="37">
        <v>-0.30511553511464662</v>
      </c>
      <c r="D274" s="37">
        <v>0.25756984619944245</v>
      </c>
      <c r="E274" s="37">
        <v>0</v>
      </c>
      <c r="F274" s="37">
        <v>-0.26946281509656522</v>
      </c>
      <c r="G274" s="37">
        <v>0.25829887984298816</v>
      </c>
      <c r="H274" s="37">
        <v>0</v>
      </c>
      <c r="I274" s="37">
        <v>-3.1610008551094637E-2</v>
      </c>
      <c r="J274" s="37">
        <v>0.1699273751494812</v>
      </c>
      <c r="K274" s="37">
        <v>0</v>
      </c>
      <c r="L274" s="43">
        <v>0</v>
      </c>
      <c r="M274" s="37"/>
      <c r="N274" s="37"/>
      <c r="O274" s="42">
        <v>72</v>
      </c>
      <c r="P274" s="37">
        <v>-0.23460398103513036</v>
      </c>
      <c r="Q274" s="37">
        <v>0.135112255887188</v>
      </c>
      <c r="R274" s="37">
        <v>0</v>
      </c>
      <c r="S274" s="37">
        <v>-0.18180647577716158</v>
      </c>
      <c r="T274" s="37">
        <v>5.5407023373447828E-2</v>
      </c>
      <c r="U274" s="37">
        <v>0</v>
      </c>
      <c r="V274" s="37">
        <v>-3.8163778283240504</v>
      </c>
      <c r="W274" s="37">
        <v>1.2855331997657621E-2</v>
      </c>
      <c r="X274" s="37">
        <v>0</v>
      </c>
      <c r="Y274" s="43">
        <v>1</v>
      </c>
      <c r="Z274" s="37"/>
      <c r="AA274" s="37"/>
      <c r="AB274" s="37"/>
      <c r="AC274" s="37"/>
    </row>
    <row r="275" spans="1:29" x14ac:dyDescent="0.2">
      <c r="A275" s="37"/>
      <c r="B275" s="42">
        <v>72.25</v>
      </c>
      <c r="C275" s="37">
        <v>-0.30763987299755513</v>
      </c>
      <c r="D275" s="37">
        <v>0.26106969079692766</v>
      </c>
      <c r="E275" s="37">
        <v>0</v>
      </c>
      <c r="F275" s="37">
        <v>-0.27173400037865569</v>
      </c>
      <c r="G275" s="37">
        <v>0.26234619419477601</v>
      </c>
      <c r="H275" s="37">
        <v>0</v>
      </c>
      <c r="I275" s="37">
        <v>-3.1850759957036345E-2</v>
      </c>
      <c r="J275" s="37">
        <v>0.17156804483648047</v>
      </c>
      <c r="K275" s="37">
        <v>0</v>
      </c>
      <c r="L275" s="43">
        <v>0</v>
      </c>
      <c r="M275" s="37"/>
      <c r="N275" s="37"/>
      <c r="O275" s="42">
        <v>72.25</v>
      </c>
      <c r="P275" s="37">
        <v>-0.23775235045304477</v>
      </c>
      <c r="Q275" s="37">
        <v>0.13664584304888283</v>
      </c>
      <c r="R275" s="37">
        <v>0</v>
      </c>
      <c r="S275" s="37">
        <v>-0.18424683301852518</v>
      </c>
      <c r="T275" s="37">
        <v>5.5967280000279285E-2</v>
      </c>
      <c r="U275" s="37">
        <v>0</v>
      </c>
      <c r="V275" s="37">
        <v>-3.866692329807691</v>
      </c>
      <c r="W275" s="37">
        <v>1.3005538524482177E-2</v>
      </c>
      <c r="X275" s="37">
        <v>0</v>
      </c>
      <c r="Y275" s="43">
        <v>1</v>
      </c>
      <c r="Z275" s="37"/>
      <c r="AA275" s="37"/>
      <c r="AB275" s="37"/>
      <c r="AC275" s="37"/>
    </row>
    <row r="276" spans="1:29" x14ac:dyDescent="0.2">
      <c r="A276" s="37"/>
      <c r="B276" s="42">
        <v>72.5</v>
      </c>
      <c r="C276" s="37">
        <v>-0.31015677624998617</v>
      </c>
      <c r="D276" s="37">
        <v>0.26456482029737138</v>
      </c>
      <c r="E276" s="37">
        <v>0</v>
      </c>
      <c r="F276" s="37">
        <v>-0.27399891207339699</v>
      </c>
      <c r="G276" s="37">
        <v>0.26638689282106665</v>
      </c>
      <c r="H276" s="37">
        <v>0</v>
      </c>
      <c r="I276" s="37">
        <v>-3.2091614792817857E-2</v>
      </c>
      <c r="J276" s="37">
        <v>0.17320370781551508</v>
      </c>
      <c r="K276" s="37">
        <v>0</v>
      </c>
      <c r="L276" s="43">
        <v>0</v>
      </c>
      <c r="M276" s="37"/>
      <c r="N276" s="37"/>
      <c r="O276" s="42">
        <v>72.5</v>
      </c>
      <c r="P276" s="37">
        <v>-0.24089933352992254</v>
      </c>
      <c r="Q276" s="37">
        <v>0.13817470883959948</v>
      </c>
      <c r="R276" s="37">
        <v>0</v>
      </c>
      <c r="S276" s="37">
        <v>-0.18668749619994784</v>
      </c>
      <c r="T276" s="37">
        <v>5.6525572823581394E-2</v>
      </c>
      <c r="U276" s="37">
        <v>0</v>
      </c>
      <c r="V276" s="37">
        <v>-3.916704689910901</v>
      </c>
      <c r="W276" s="37">
        <v>1.3155329826669906E-2</v>
      </c>
      <c r="X276" s="37">
        <v>0</v>
      </c>
      <c r="Y276" s="43">
        <v>1</v>
      </c>
      <c r="Z276" s="37"/>
      <c r="AA276" s="37"/>
      <c r="AB276" s="37"/>
      <c r="AC276" s="37"/>
    </row>
    <row r="277" spans="1:29" x14ac:dyDescent="0.2">
      <c r="A277" s="37"/>
      <c r="B277" s="42">
        <v>72.75</v>
      </c>
      <c r="C277" s="37">
        <v>-0.31266627448802886</v>
      </c>
      <c r="D277" s="37">
        <v>0.26805506802574675</v>
      </c>
      <c r="E277" s="37">
        <v>0</v>
      </c>
      <c r="F277" s="37">
        <v>-0.27625755583675193</v>
      </c>
      <c r="G277" s="37">
        <v>0.27042082602608719</v>
      </c>
      <c r="H277" s="37">
        <v>0</v>
      </c>
      <c r="I277" s="37">
        <v>-3.2332548930153138E-2</v>
      </c>
      <c r="J277" s="37">
        <v>0.17483437940953461</v>
      </c>
      <c r="K277" s="37">
        <v>0</v>
      </c>
      <c r="L277" s="43">
        <v>0</v>
      </c>
      <c r="M277" s="37"/>
      <c r="N277" s="37"/>
      <c r="O277" s="42">
        <v>72.75</v>
      </c>
      <c r="P277" s="37">
        <v>-0.24404467963955767</v>
      </c>
      <c r="Q277" s="37">
        <v>0.13969886960256828</v>
      </c>
      <c r="R277" s="37">
        <v>0</v>
      </c>
      <c r="S277" s="37">
        <v>-0.18912822289089881</v>
      </c>
      <c r="T277" s="37">
        <v>5.7081916049569248E-2</v>
      </c>
      <c r="U277" s="37">
        <v>0</v>
      </c>
      <c r="V277" s="37">
        <v>-3.9664207342341768</v>
      </c>
      <c r="W277" s="37">
        <v>1.3304705861512847E-2</v>
      </c>
      <c r="X277" s="37">
        <v>0</v>
      </c>
      <c r="Y277" s="43">
        <v>1</v>
      </c>
      <c r="Z277" s="37"/>
      <c r="AA277" s="37"/>
      <c r="AB277" s="37"/>
      <c r="AC277" s="37"/>
    </row>
    <row r="278" spans="1:29" x14ac:dyDescent="0.2">
      <c r="A278" s="37"/>
      <c r="B278" s="42">
        <v>73</v>
      </c>
      <c r="C278" s="37">
        <v>-0.31516839732274704</v>
      </c>
      <c r="D278" s="37">
        <v>0.27154027125663172</v>
      </c>
      <c r="E278" s="37">
        <v>0</v>
      </c>
      <c r="F278" s="37">
        <v>-0.27850993764183229</v>
      </c>
      <c r="G278" s="37">
        <v>0.27444784840161196</v>
      </c>
      <c r="H278" s="37">
        <v>0</v>
      </c>
      <c r="I278" s="37">
        <v>-3.2573538640954247E-2</v>
      </c>
      <c r="J278" s="37">
        <v>0.1764600752453851</v>
      </c>
      <c r="K278" s="37">
        <v>0</v>
      </c>
      <c r="L278" s="43">
        <v>0</v>
      </c>
      <c r="M278" s="37"/>
      <c r="N278" s="37"/>
      <c r="O278" s="42">
        <v>73</v>
      </c>
      <c r="P278" s="37">
        <v>-0.24718814225307284</v>
      </c>
      <c r="Q278" s="37">
        <v>0.14121834091414565</v>
      </c>
      <c r="R278" s="37">
        <v>0</v>
      </c>
      <c r="S278" s="37">
        <v>-0.19156877551442619</v>
      </c>
      <c r="T278" s="37">
        <v>5.763632365211846E-2</v>
      </c>
      <c r="U278" s="37">
        <v>0</v>
      </c>
      <c r="V278" s="37">
        <v>-4.0158459897993879</v>
      </c>
      <c r="W278" s="37">
        <v>1.345366656577475E-2</v>
      </c>
      <c r="X278" s="37">
        <v>0</v>
      </c>
      <c r="Y278" s="43">
        <v>1</v>
      </c>
      <c r="Z278" s="37"/>
      <c r="AA278" s="37"/>
      <c r="AB278" s="37"/>
      <c r="AC278" s="37"/>
    </row>
    <row r="279" spans="1:29" x14ac:dyDescent="0.2">
      <c r="A279" s="37"/>
      <c r="B279" s="42">
        <v>73.25</v>
      </c>
      <c r="C279" s="37">
        <v>-0.31766317456243343</v>
      </c>
      <c r="D279" s="37">
        <v>0.27502027174115984</v>
      </c>
      <c r="E279" s="37">
        <v>0</v>
      </c>
      <c r="F279" s="37">
        <v>-0.28075606379089457</v>
      </c>
      <c r="G279" s="37">
        <v>0.27846782054194708</v>
      </c>
      <c r="H279" s="37">
        <v>0</v>
      </c>
      <c r="I279" s="37">
        <v>-3.2814560423082284E-2</v>
      </c>
      <c r="J279" s="37">
        <v>0.17808081183687063</v>
      </c>
      <c r="K279" s="37">
        <v>0</v>
      </c>
      <c r="L279" s="43">
        <v>0</v>
      </c>
      <c r="M279" s="37"/>
      <c r="N279" s="37"/>
      <c r="O279" s="42">
        <v>73.25</v>
      </c>
      <c r="P279" s="37">
        <v>-0.25032947995557642</v>
      </c>
      <c r="Q279" s="37">
        <v>0.14273313839710955</v>
      </c>
      <c r="R279" s="37">
        <v>0</v>
      </c>
      <c r="S279" s="37">
        <v>-0.19400892125620395</v>
      </c>
      <c r="T279" s="37">
        <v>5.8188809460375968E-2</v>
      </c>
      <c r="U279" s="37">
        <v>0</v>
      </c>
      <c r="V279" s="37">
        <v>-4.0649859038225742</v>
      </c>
      <c r="W279" s="37">
        <v>1.3602211908211786E-2</v>
      </c>
      <c r="X279" s="37">
        <v>0</v>
      </c>
      <c r="Y279" s="43">
        <v>1</v>
      </c>
      <c r="Z279" s="37"/>
      <c r="AA279" s="37"/>
      <c r="AB279" s="37"/>
      <c r="AC279" s="37"/>
    </row>
    <row r="280" spans="1:29" x14ac:dyDescent="0.2">
      <c r="A280" s="37"/>
      <c r="B280" s="42">
        <v>73.5</v>
      </c>
      <c r="C280" s="37">
        <v>-0.32015063571861546</v>
      </c>
      <c r="D280" s="37">
        <v>0.278494914176876</v>
      </c>
      <c r="E280" s="37">
        <v>0</v>
      </c>
      <c r="F280" s="37">
        <v>-0.28299594086649549</v>
      </c>
      <c r="G280" s="37">
        <v>0.28248060456975255</v>
      </c>
      <c r="H280" s="37">
        <v>0</v>
      </c>
      <c r="I280" s="37">
        <v>-3.3055591407309848E-2</v>
      </c>
      <c r="J280" s="37">
        <v>0.17969660512932428</v>
      </c>
      <c r="K280" s="37">
        <v>0</v>
      </c>
      <c r="L280" s="43">
        <v>0</v>
      </c>
      <c r="M280" s="37"/>
      <c r="N280" s="37"/>
      <c r="O280" s="42">
        <v>73.5</v>
      </c>
      <c r="P280" s="37">
        <v>-0.2534684565092018</v>
      </c>
      <c r="Q280" s="37">
        <v>0.14424327784209234</v>
      </c>
      <c r="R280" s="37">
        <v>0</v>
      </c>
      <c r="S280" s="37">
        <v>-0.19644843196519979</v>
      </c>
      <c r="T280" s="37">
        <v>5.8739387173832869E-2</v>
      </c>
      <c r="U280" s="37">
        <v>0</v>
      </c>
      <c r="V280" s="37">
        <v>-4.1138458784791396</v>
      </c>
      <c r="W280" s="37">
        <v>1.3750341896846291E-2</v>
      </c>
      <c r="X280" s="37">
        <v>0</v>
      </c>
      <c r="Y280" s="43">
        <v>1</v>
      </c>
      <c r="Z280" s="37"/>
      <c r="AA280" s="37"/>
      <c r="AB280" s="37"/>
      <c r="AC280" s="37"/>
    </row>
    <row r="281" spans="1:29" x14ac:dyDescent="0.2">
      <c r="A281" s="37"/>
      <c r="B281" s="42">
        <v>73.75</v>
      </c>
      <c r="C281" s="37">
        <v>-0.3226308101642541</v>
      </c>
      <c r="D281" s="37">
        <v>0.28196404660643903</v>
      </c>
      <c r="E281" s="37">
        <v>0</v>
      </c>
      <c r="F281" s="37">
        <v>-0.28522957572113938</v>
      </c>
      <c r="G281" s="37">
        <v>0.2864860656076833</v>
      </c>
      <c r="H281" s="37">
        <v>0</v>
      </c>
      <c r="I281" s="37">
        <v>-3.3296609188324666E-2</v>
      </c>
      <c r="J281" s="37">
        <v>0.18130747101851918</v>
      </c>
      <c r="K281" s="37">
        <v>0</v>
      </c>
      <c r="L281" s="43">
        <v>0</v>
      </c>
      <c r="M281" s="37"/>
      <c r="N281" s="37"/>
      <c r="O281" s="42">
        <v>73.75</v>
      </c>
      <c r="P281" s="37">
        <v>-0.25660484058612631</v>
      </c>
      <c r="Q281" s="37">
        <v>0.14574877507740758</v>
      </c>
      <c r="R281" s="37">
        <v>0</v>
      </c>
      <c r="S281" s="37">
        <v>-0.19888708406826261</v>
      </c>
      <c r="T281" s="37">
        <v>5.9288070350934641E-2</v>
      </c>
      <c r="U281" s="37">
        <v>0</v>
      </c>
      <c r="V281" s="37">
        <v>-4.1624312381828048</v>
      </c>
      <c r="W281" s="37">
        <v>1.3898056569908432E-2</v>
      </c>
      <c r="X281" s="37">
        <v>0</v>
      </c>
      <c r="Y281" s="43">
        <v>1</v>
      </c>
      <c r="Z281" s="37"/>
      <c r="AA281" s="37"/>
      <c r="AB281" s="37"/>
      <c r="AC281" s="37"/>
    </row>
    <row r="282" spans="1:29" x14ac:dyDescent="0.2">
      <c r="A282" s="37"/>
      <c r="B282" s="42">
        <v>74</v>
      </c>
      <c r="C282" s="37">
        <v>-0.32510372717609748</v>
      </c>
      <c r="D282" s="37">
        <v>0.28542752047738951</v>
      </c>
      <c r="E282" s="37">
        <v>0</v>
      </c>
      <c r="F282" s="37">
        <v>-0.28745697548004223</v>
      </c>
      <c r="G282" s="37">
        <v>0.29048407204410109</v>
      </c>
      <c r="H282" s="37">
        <v>0</v>
      </c>
      <c r="I282" s="37">
        <v>-3.3537591791811927E-2</v>
      </c>
      <c r="J282" s="37">
        <v>0.18291342545041944</v>
      </c>
      <c r="K282" s="37">
        <v>0</v>
      </c>
      <c r="L282" s="43">
        <v>0</v>
      </c>
      <c r="M282" s="37"/>
      <c r="N282" s="37"/>
      <c r="O282" s="42">
        <v>74</v>
      </c>
      <c r="P282" s="37">
        <v>-0.25973840561730732</v>
      </c>
      <c r="Q282" s="37">
        <v>0.14724964592502077</v>
      </c>
      <c r="R282" s="37">
        <v>0</v>
      </c>
      <c r="S282" s="37">
        <v>-0.20132465848256942</v>
      </c>
      <c r="T282" s="37">
        <v>5.9834872406689943E-2</v>
      </c>
      <c r="U282" s="37">
        <v>0</v>
      </c>
      <c r="V282" s="37">
        <v>-4.2107472199023448</v>
      </c>
      <c r="W282" s="37">
        <v>1.4045355992387668E-2</v>
      </c>
      <c r="X282" s="37">
        <v>0</v>
      </c>
      <c r="Y282" s="43">
        <v>1</v>
      </c>
      <c r="Z282" s="37"/>
      <c r="AA282" s="37"/>
      <c r="AB282" s="37"/>
      <c r="AC282" s="37"/>
    </row>
    <row r="283" spans="1:29" x14ac:dyDescent="0.2">
      <c r="A283" s="37"/>
      <c r="B283" s="42">
        <v>74.25</v>
      </c>
      <c r="C283" s="37">
        <v>-0.32756941592383804</v>
      </c>
      <c r="D283" s="37">
        <v>0.28888519054509754</v>
      </c>
      <c r="E283" s="37">
        <v>0</v>
      </c>
      <c r="F283" s="37">
        <v>-0.2896781475354242</v>
      </c>
      <c r="G283" s="37">
        <v>0.29447449535647707</v>
      </c>
      <c r="H283" s="37">
        <v>0</v>
      </c>
      <c r="I283" s="37">
        <v>-3.3778517679397879E-2</v>
      </c>
      <c r="J283" s="37">
        <v>0.18451448437899121</v>
      </c>
      <c r="K283" s="37">
        <v>0</v>
      </c>
      <c r="L283" s="43">
        <v>0</v>
      </c>
      <c r="M283" s="37"/>
      <c r="N283" s="37"/>
      <c r="O283" s="42">
        <v>74.25</v>
      </c>
      <c r="P283" s="37">
        <v>-0.26286892969604203</v>
      </c>
      <c r="Q283" s="37">
        <v>0.14874590619115247</v>
      </c>
      <c r="R283" s="37">
        <v>0</v>
      </c>
      <c r="S283" s="37">
        <v>-0.20376094053542104</v>
      </c>
      <c r="T283" s="37">
        <v>6.0379806613803266E-2</v>
      </c>
      <c r="U283" s="37">
        <v>0</v>
      </c>
      <c r="V283" s="37">
        <v>-4.2587989725187612</v>
      </c>
      <c r="W283" s="37">
        <v>1.4192240254896404E-2</v>
      </c>
      <c r="X283" s="37">
        <v>0</v>
      </c>
      <c r="Y283" s="43">
        <v>1</v>
      </c>
      <c r="Z283" s="37"/>
      <c r="AA283" s="37"/>
      <c r="AB283" s="37"/>
      <c r="AC283" s="37"/>
    </row>
    <row r="284" spans="1:29" x14ac:dyDescent="0.2">
      <c r="A284" s="37"/>
      <c r="B284" s="42">
        <v>74.5</v>
      </c>
      <c r="C284" s="37">
        <v>-0.33002790546926164</v>
      </c>
      <c r="D284" s="37">
        <v>0.29233691480640989</v>
      </c>
      <c r="E284" s="37">
        <v>0</v>
      </c>
      <c r="F284" s="37">
        <v>-0.29189309953882514</v>
      </c>
      <c r="G284" s="37">
        <v>0.29845721004856696</v>
      </c>
      <c r="H284" s="37">
        <v>0</v>
      </c>
      <c r="I284" s="37">
        <v>-3.4019365740191709E-2</v>
      </c>
      <c r="J284" s="37">
        <v>0.18611066376404661</v>
      </c>
      <c r="K284" s="37">
        <v>0</v>
      </c>
      <c r="L284" s="43">
        <v>0</v>
      </c>
      <c r="M284" s="37"/>
      <c r="N284" s="37"/>
      <c r="O284" s="42">
        <v>74.5</v>
      </c>
      <c r="P284" s="37">
        <v>-0.26599619547778275</v>
      </c>
      <c r="Q284" s="37">
        <v>0.15023757164204099</v>
      </c>
      <c r="R284" s="37">
        <v>0</v>
      </c>
      <c r="S284" s="37">
        <v>-0.20619571990022578</v>
      </c>
      <c r="T284" s="37">
        <v>6.0922886102066753E-2</v>
      </c>
      <c r="U284" s="37">
        <v>0</v>
      </c>
      <c r="V284" s="37">
        <v>-4.3065915517811533</v>
      </c>
      <c r="W284" s="37">
        <v>1.4338709471677202E-2</v>
      </c>
      <c r="X284" s="37">
        <v>0</v>
      </c>
      <c r="Y284" s="43">
        <v>1</v>
      </c>
      <c r="Z284" s="37"/>
      <c r="AA284" s="37"/>
      <c r="AB284" s="37"/>
      <c r="AC284" s="37"/>
    </row>
    <row r="285" spans="1:29" x14ac:dyDescent="0.2">
      <c r="A285" s="37"/>
      <c r="B285" s="42">
        <v>74.75</v>
      </c>
      <c r="C285" s="37">
        <v>-0.3324792247654802</v>
      </c>
      <c r="D285" s="37">
        <v>0.29578255443474166</v>
      </c>
      <c r="E285" s="37">
        <v>0</v>
      </c>
      <c r="F285" s="37">
        <v>-0.29410183939359236</v>
      </c>
      <c r="G285" s="37">
        <v>0.30243209358895173</v>
      </c>
      <c r="H285" s="37">
        <v>0</v>
      </c>
      <c r="I285" s="37">
        <v>-3.4260115282524595E-2</v>
      </c>
      <c r="J285" s="37">
        <v>0.18770197956914325</v>
      </c>
      <c r="K285" s="37">
        <v>0</v>
      </c>
      <c r="L285" s="43">
        <v>0</v>
      </c>
      <c r="M285" s="37"/>
      <c r="N285" s="37"/>
      <c r="O285" s="42">
        <v>74.75</v>
      </c>
      <c r="P285" s="37">
        <v>-0.26911999009961463</v>
      </c>
      <c r="Q285" s="37">
        <v>0.15172465802560176</v>
      </c>
      <c r="R285" s="37">
        <v>0</v>
      </c>
      <c r="S285" s="37">
        <v>-0.20862879049012761</v>
      </c>
      <c r="T285" s="37">
        <v>6.1464123862970288E-2</v>
      </c>
      <c r="U285" s="37">
        <v>0</v>
      </c>
      <c r="V285" s="37">
        <v>-4.3541299286695789</v>
      </c>
      <c r="W285" s="37">
        <v>1.4484763781310958E-2</v>
      </c>
      <c r="X285" s="37">
        <v>0</v>
      </c>
      <c r="Y285" s="43">
        <v>1</v>
      </c>
      <c r="Z285" s="37"/>
      <c r="AA285" s="37"/>
      <c r="AB285" s="37"/>
      <c r="AC285" s="37"/>
    </row>
    <row r="286" spans="1:29" x14ac:dyDescent="0.2">
      <c r="A286" s="37"/>
      <c r="B286" s="42">
        <v>75</v>
      </c>
      <c r="C286" s="37">
        <v>-0.33492340271675047</v>
      </c>
      <c r="D286" s="37">
        <v>0.29922197390685867</v>
      </c>
      <c r="E286" s="37">
        <v>0</v>
      </c>
      <c r="F286" s="37">
        <v>-0.29630437529861631</v>
      </c>
      <c r="G286" s="37">
        <v>0.30639902654628193</v>
      </c>
      <c r="H286" s="37">
        <v>0</v>
      </c>
      <c r="I286" s="37">
        <v>-3.4500746054347609E-2</v>
      </c>
      <c r="J286" s="37">
        <v>0.18928844777250342</v>
      </c>
      <c r="K286" s="37">
        <v>0</v>
      </c>
      <c r="L286" s="43">
        <v>0</v>
      </c>
      <c r="M286" s="37"/>
      <c r="N286" s="37"/>
      <c r="O286" s="42">
        <v>75</v>
      </c>
      <c r="P286" s="37">
        <v>-0.27224010509559626</v>
      </c>
      <c r="Q286" s="37">
        <v>0.15320718107746867</v>
      </c>
      <c r="R286" s="37">
        <v>0</v>
      </c>
      <c r="S286" s="37">
        <v>-0.21105995036850977</v>
      </c>
      <c r="T286" s="37">
        <v>6.2003532752485713E-2</v>
      </c>
      <c r="U286" s="37">
        <v>0</v>
      </c>
      <c r="V286" s="37">
        <v>-4.4014189931311307</v>
      </c>
      <c r="W286" s="37">
        <v>1.4630403346523102E-2</v>
      </c>
      <c r="X286" s="37">
        <v>0</v>
      </c>
      <c r="Y286" s="43">
        <v>1</v>
      </c>
      <c r="Z286" s="37"/>
      <c r="AA286" s="37"/>
      <c r="AB286" s="37"/>
      <c r="AC286" s="37"/>
    </row>
    <row r="287" spans="1:29" x14ac:dyDescent="0.2">
      <c r="A287" s="37"/>
      <c r="B287" s="42">
        <v>75.25</v>
      </c>
      <c r="C287" s="37">
        <v>-0.33736046823082333</v>
      </c>
      <c r="D287" s="37">
        <v>0.30265504110785901</v>
      </c>
      <c r="E287" s="37">
        <v>0</v>
      </c>
      <c r="F287" s="37">
        <v>-0.29850071578668569</v>
      </c>
      <c r="G287" s="37">
        <v>0.31035789269581393</v>
      </c>
      <c r="H287" s="37">
        <v>0</v>
      </c>
      <c r="I287" s="37">
        <v>-3.4741238261712049E-2</v>
      </c>
      <c r="J287" s="37">
        <v>0.19087008437330155</v>
      </c>
      <c r="K287" s="37">
        <v>0</v>
      </c>
      <c r="L287" s="43">
        <v>0</v>
      </c>
      <c r="M287" s="37"/>
      <c r="N287" s="37"/>
      <c r="O287" s="42">
        <v>75.25</v>
      </c>
      <c r="P287" s="37">
        <v>-0.27535633627389444</v>
      </c>
      <c r="Q287" s="37">
        <v>0.15468515652002579</v>
      </c>
      <c r="R287" s="37">
        <v>0</v>
      </c>
      <c r="S287" s="37">
        <v>-0.21348900163151896</v>
      </c>
      <c r="T287" s="37">
        <v>6.2541125493427607E-2</v>
      </c>
      <c r="U287" s="37">
        <v>0</v>
      </c>
      <c r="V287" s="37">
        <v>-4.4484635566868036</v>
      </c>
      <c r="W287" s="37">
        <v>1.4775628353336193E-2</v>
      </c>
      <c r="X287" s="37">
        <v>0</v>
      </c>
      <c r="Y287" s="43">
        <v>1</v>
      </c>
      <c r="Z287" s="37"/>
      <c r="AA287" s="37"/>
      <c r="AB287" s="37"/>
      <c r="AC287" s="37"/>
    </row>
    <row r="288" spans="1:29" x14ac:dyDescent="0.2">
      <c r="A288" s="37"/>
      <c r="B288" s="42">
        <v>75.5</v>
      </c>
      <c r="C288" s="37">
        <v>-0.33979044965870742</v>
      </c>
      <c r="D288" s="37">
        <v>0.30608162551366513</v>
      </c>
      <c r="E288" s="37">
        <v>0</v>
      </c>
      <c r="F288" s="37">
        <v>-0.30069086924836519</v>
      </c>
      <c r="G288" s="37">
        <v>0.31430857713995941</v>
      </c>
      <c r="H288" s="37">
        <v>0</v>
      </c>
      <c r="I288" s="37">
        <v>-3.498157230200416E-2</v>
      </c>
      <c r="J288" s="37">
        <v>0.19244690526099673</v>
      </c>
      <c r="K288" s="37">
        <v>0</v>
      </c>
      <c r="L288" s="43">
        <v>0</v>
      </c>
      <c r="M288" s="37"/>
      <c r="N288" s="37"/>
      <c r="O288" s="42">
        <v>75.5</v>
      </c>
      <c r="P288" s="37">
        <v>-0.27846848352294096</v>
      </c>
      <c r="Q288" s="37">
        <v>0.15615860006269666</v>
      </c>
      <c r="R288" s="37">
        <v>0</v>
      </c>
      <c r="S288" s="37">
        <v>-0.21591575021934162</v>
      </c>
      <c r="T288" s="37">
        <v>6.3076914678739104E-2</v>
      </c>
      <c r="U288" s="37">
        <v>0</v>
      </c>
      <c r="V288" s="37">
        <v>-4.4952683572674061</v>
      </c>
      <c r="W288" s="37">
        <v>1.4920439009807926E-2</v>
      </c>
      <c r="X288" s="37">
        <v>0</v>
      </c>
      <c r="Y288" s="43">
        <v>1</v>
      </c>
      <c r="Z288" s="37"/>
      <c r="AA288" s="37"/>
      <c r="AB288" s="37"/>
      <c r="AC288" s="37"/>
    </row>
    <row r="289" spans="1:29" x14ac:dyDescent="0.2">
      <c r="A289" s="37"/>
      <c r="B289" s="42">
        <v>75.75</v>
      </c>
      <c r="C289" s="37">
        <v>-0.34221337512042993</v>
      </c>
      <c r="D289" s="37">
        <v>0.30950159915542108</v>
      </c>
      <c r="E289" s="37">
        <v>0</v>
      </c>
      <c r="F289" s="37">
        <v>-0.30287484419777577</v>
      </c>
      <c r="G289" s="37">
        <v>0.31825096732224134</v>
      </c>
      <c r="H289" s="37">
        <v>0</v>
      </c>
      <c r="I289" s="37">
        <v>-3.5221728905489691E-2</v>
      </c>
      <c r="J289" s="37">
        <v>0.19401892629272499</v>
      </c>
      <c r="K289" s="37">
        <v>0</v>
      </c>
      <c r="L289" s="43">
        <v>0</v>
      </c>
      <c r="M289" s="37"/>
      <c r="N289" s="37"/>
      <c r="O289" s="42">
        <v>75.75</v>
      </c>
      <c r="P289" s="37">
        <v>-0.28157635084323651</v>
      </c>
      <c r="Q289" s="37">
        <v>0.15762752739857366</v>
      </c>
      <c r="R289" s="37">
        <v>0</v>
      </c>
      <c r="S289" s="37">
        <v>-0.21834000595340797</v>
      </c>
      <c r="T289" s="37">
        <v>6.3610912771795203E-2</v>
      </c>
      <c r="U289" s="37">
        <v>0</v>
      </c>
      <c r="V289" s="37">
        <v>-4.541838057072809</v>
      </c>
      <c r="W289" s="37">
        <v>1.5064835546104924E-2</v>
      </c>
      <c r="X289" s="37">
        <v>0</v>
      </c>
      <c r="Y289" s="43">
        <v>1</v>
      </c>
      <c r="Z289" s="37"/>
      <c r="AA289" s="37"/>
      <c r="AB289" s="37"/>
      <c r="AC289" s="37"/>
    </row>
    <row r="290" spans="1:29" x14ac:dyDescent="0.2">
      <c r="A290" s="37"/>
      <c r="B290" s="42">
        <v>76</v>
      </c>
      <c r="C290" s="37">
        <v>-0.34462927382624464</v>
      </c>
      <c r="D290" s="37">
        <v>0.31291484070401721</v>
      </c>
      <c r="E290" s="37">
        <v>0</v>
      </c>
      <c r="F290" s="37">
        <v>-0.30505265036730478</v>
      </c>
      <c r="G290" s="37">
        <v>0.32218495732023689</v>
      </c>
      <c r="H290" s="37">
        <v>0</v>
      </c>
      <c r="I290" s="37">
        <v>-3.5461689727211088E-2</v>
      </c>
      <c r="J290" s="37">
        <v>0.19558616362317682</v>
      </c>
      <c r="K290" s="37">
        <v>0</v>
      </c>
      <c r="L290" s="43">
        <v>0</v>
      </c>
      <c r="M290" s="37"/>
      <c r="N290" s="37"/>
      <c r="O290" s="42">
        <v>76</v>
      </c>
      <c r="P290" s="37">
        <v>-0.284679747020256</v>
      </c>
      <c r="Q290" s="37">
        <v>0.15909195423362466</v>
      </c>
      <c r="R290" s="37">
        <v>0</v>
      </c>
      <c r="S290" s="37">
        <v>-0.2207615831577403</v>
      </c>
      <c r="T290" s="37">
        <v>6.4143132103389622E-2</v>
      </c>
      <c r="U290" s="37">
        <v>0</v>
      </c>
      <c r="V290" s="37">
        <v>-4.5881772335944362</v>
      </c>
      <c r="W290" s="37">
        <v>1.5208818220785708E-2</v>
      </c>
      <c r="X290" s="37">
        <v>0</v>
      </c>
      <c r="Y290" s="43">
        <v>1</v>
      </c>
      <c r="Z290" s="37"/>
      <c r="AA290" s="37"/>
      <c r="AB290" s="37"/>
      <c r="AC290" s="37"/>
    </row>
    <row r="291" spans="1:29" x14ac:dyDescent="0.2">
      <c r="A291" s="37"/>
      <c r="B291" s="42">
        <v>76.25</v>
      </c>
      <c r="C291" s="37">
        <v>-0.34703817820691718</v>
      </c>
      <c r="D291" s="37">
        <v>0.31632124209083257</v>
      </c>
      <c r="E291" s="37">
        <v>0</v>
      </c>
      <c r="F291" s="37">
        <v>-0.30722430047603844</v>
      </c>
      <c r="G291" s="37">
        <v>0.32611045480521961</v>
      </c>
      <c r="H291" s="37">
        <v>0</v>
      </c>
      <c r="I291" s="37">
        <v>-3.5701438304695188E-2</v>
      </c>
      <c r="J291" s="37">
        <v>0.19714863424022244</v>
      </c>
      <c r="K291" s="37">
        <v>0</v>
      </c>
      <c r="L291" s="43">
        <v>0</v>
      </c>
      <c r="M291" s="37"/>
      <c r="N291" s="37"/>
      <c r="O291" s="42">
        <v>76.25</v>
      </c>
      <c r="P291" s="37">
        <v>-0.28777848646671167</v>
      </c>
      <c r="Q291" s="37">
        <v>0.16055189632389077</v>
      </c>
      <c r="R291" s="37">
        <v>0</v>
      </c>
      <c r="S291" s="37">
        <v>-0.22318030143541101</v>
      </c>
      <c r="T291" s="37">
        <v>6.4673584867741551E-2</v>
      </c>
      <c r="U291" s="37">
        <v>0</v>
      </c>
      <c r="V291" s="37">
        <v>-4.6342903686673509</v>
      </c>
      <c r="W291" s="37">
        <v>1.5352387328687545E-2</v>
      </c>
      <c r="X291" s="37">
        <v>0</v>
      </c>
      <c r="Y291" s="43">
        <v>1</v>
      </c>
      <c r="Z291" s="37"/>
      <c r="AA291" s="37"/>
      <c r="AB291" s="37"/>
      <c r="AC291" s="37"/>
    </row>
    <row r="292" spans="1:29" x14ac:dyDescent="0.2">
      <c r="A292" s="37"/>
      <c r="B292" s="42">
        <v>76.5</v>
      </c>
      <c r="C292" s="37">
        <v>-0.34944011608809511</v>
      </c>
      <c r="D292" s="37">
        <v>0.31972068392982078</v>
      </c>
      <c r="E292" s="37">
        <v>0</v>
      </c>
      <c r="F292" s="37">
        <v>-0.30938980370572722</v>
      </c>
      <c r="G292" s="37">
        <v>0.33002735523254811</v>
      </c>
      <c r="H292" s="37">
        <v>0</v>
      </c>
      <c r="I292" s="37">
        <v>-3.5940956507589661E-2</v>
      </c>
      <c r="J292" s="37">
        <v>0.19870635398848657</v>
      </c>
      <c r="K292" s="37">
        <v>0</v>
      </c>
      <c r="L292" s="43">
        <v>0</v>
      </c>
      <c r="M292" s="37"/>
      <c r="N292" s="37"/>
      <c r="O292" s="42">
        <v>76.5</v>
      </c>
      <c r="P292" s="37">
        <v>-0.29087238340103738</v>
      </c>
      <c r="Q292" s="37">
        <v>0.16200736921834991</v>
      </c>
      <c r="R292" s="37">
        <v>0</v>
      </c>
      <c r="S292" s="37">
        <v>-0.22559598031278227</v>
      </c>
      <c r="T292" s="37">
        <v>6.520228315798704E-2</v>
      </c>
      <c r="U292" s="37">
        <v>0</v>
      </c>
      <c r="V292" s="37">
        <v>-4.6801819220650032</v>
      </c>
      <c r="W292" s="37">
        <v>1.5495543146747018E-2</v>
      </c>
      <c r="X292" s="37">
        <v>0</v>
      </c>
      <c r="Y292" s="43">
        <v>1</v>
      </c>
      <c r="Z292" s="37"/>
      <c r="AA292" s="37"/>
      <c r="AB292" s="37"/>
      <c r="AC292" s="37"/>
    </row>
    <row r="293" spans="1:29" x14ac:dyDescent="0.2">
      <c r="A293" s="37"/>
      <c r="B293" s="42">
        <v>76.75</v>
      </c>
      <c r="C293" s="37">
        <v>-0.35183511379696597</v>
      </c>
      <c r="D293" s="37">
        <v>0.32311304519961093</v>
      </c>
      <c r="E293" s="37">
        <v>0</v>
      </c>
      <c r="F293" s="37">
        <v>-0.31154916828254109</v>
      </c>
      <c r="G293" s="37">
        <v>0.33393555201740188</v>
      </c>
      <c r="H293" s="37">
        <v>0</v>
      </c>
      <c r="I293" s="37">
        <v>-3.6180225937457955E-2</v>
      </c>
      <c r="J293" s="37">
        <v>0.20025933835222709</v>
      </c>
      <c r="K293" s="37">
        <v>0</v>
      </c>
      <c r="L293" s="43">
        <v>0</v>
      </c>
      <c r="M293" s="37"/>
      <c r="N293" s="37"/>
      <c r="O293" s="42">
        <v>76.75</v>
      </c>
      <c r="P293" s="37">
        <v>-0.29396125472677959</v>
      </c>
      <c r="Q293" s="37">
        <v>0.16345838839175952</v>
      </c>
      <c r="R293" s="37">
        <v>0</v>
      </c>
      <c r="S293" s="37">
        <v>-0.22800844188328817</v>
      </c>
      <c r="T293" s="37">
        <v>6.5729238950829494E-2</v>
      </c>
      <c r="U293" s="37">
        <v>0</v>
      </c>
      <c r="V293" s="37">
        <v>-4.7258562963415756</v>
      </c>
      <c r="W293" s="37">
        <v>1.5638285961185119E-2</v>
      </c>
      <c r="X293" s="37">
        <v>0</v>
      </c>
      <c r="Y293" s="43">
        <v>1</v>
      </c>
      <c r="Z293" s="37"/>
      <c r="AA293" s="37"/>
      <c r="AB293" s="37"/>
      <c r="AC293" s="37"/>
    </row>
    <row r="294" spans="1:29" x14ac:dyDescent="0.2">
      <c r="A294" s="37"/>
      <c r="B294" s="42">
        <v>77</v>
      </c>
      <c r="C294" s="37">
        <v>-0.35422319758040466</v>
      </c>
      <c r="D294" s="37">
        <v>0.32649820763552229</v>
      </c>
      <c r="E294" s="37">
        <v>0</v>
      </c>
      <c r="F294" s="37">
        <v>-0.31370240265263227</v>
      </c>
      <c r="G294" s="37">
        <v>0.33783494115363322</v>
      </c>
      <c r="H294" s="37">
        <v>0</v>
      </c>
      <c r="I294" s="37">
        <v>-3.6419228563246975E-2</v>
      </c>
      <c r="J294" s="37">
        <v>0.20180760281184762</v>
      </c>
      <c r="K294" s="37">
        <v>0</v>
      </c>
      <c r="L294" s="43">
        <v>0</v>
      </c>
      <c r="M294" s="37"/>
      <c r="N294" s="37"/>
      <c r="O294" s="42">
        <v>77</v>
      </c>
      <c r="P294" s="37">
        <v>-0.29704492116787051</v>
      </c>
      <c r="Q294" s="37">
        <v>0.16490496929788501</v>
      </c>
      <c r="R294" s="37">
        <v>0</v>
      </c>
      <c r="S294" s="37">
        <v>-0.23041751184951487</v>
      </c>
      <c r="T294" s="37">
        <v>6.6254464101173971E-2</v>
      </c>
      <c r="U294" s="37">
        <v>0</v>
      </c>
      <c r="V294" s="37">
        <v>-4.7713178230621054</v>
      </c>
      <c r="W294" s="37">
        <v>1.5780616078299323E-2</v>
      </c>
      <c r="X294" s="37">
        <v>0</v>
      </c>
      <c r="Y294" s="43">
        <v>1</v>
      </c>
      <c r="Z294" s="37"/>
      <c r="AA294" s="37"/>
      <c r="AB294" s="37"/>
      <c r="AC294" s="37"/>
    </row>
    <row r="295" spans="1:29" x14ac:dyDescent="0.2">
      <c r="A295" s="37"/>
      <c r="B295" s="42">
        <v>77.25</v>
      </c>
      <c r="C295" s="37">
        <v>-0.35660439360397511</v>
      </c>
      <c r="D295" s="37">
        <v>0.32987605567532263</v>
      </c>
      <c r="E295" s="37">
        <v>0</v>
      </c>
      <c r="F295" s="37">
        <v>-0.31584951547577411</v>
      </c>
      <c r="G295" s="37">
        <v>0.34172542116227955</v>
      </c>
      <c r="H295" s="37">
        <v>0</v>
      </c>
      <c r="I295" s="37">
        <v>-3.665794671432554E-2</v>
      </c>
      <c r="J295" s="37">
        <v>0.20335116284222332</v>
      </c>
      <c r="K295" s="37">
        <v>0</v>
      </c>
      <c r="L295" s="43">
        <v>0</v>
      </c>
      <c r="M295" s="37"/>
      <c r="N295" s="37"/>
      <c r="O295" s="42">
        <v>77.25</v>
      </c>
      <c r="P295" s="37">
        <v>-0.30012320936671344</v>
      </c>
      <c r="Q295" s="37">
        <v>0.16634712746744751</v>
      </c>
      <c r="R295" s="37">
        <v>0</v>
      </c>
      <c r="S295" s="37">
        <v>-0.23282302144864175</v>
      </c>
      <c r="T295" s="37">
        <v>6.6777970331366898E-2</v>
      </c>
      <c r="U295" s="37">
        <v>0</v>
      </c>
      <c r="V295" s="37">
        <v>-4.8165707374120643</v>
      </c>
      <c r="W295" s="37">
        <v>1.5922533844351855E-2</v>
      </c>
      <c r="X295" s="37">
        <v>0</v>
      </c>
      <c r="Y295" s="43">
        <v>1</v>
      </c>
      <c r="Z295" s="37"/>
      <c r="AA295" s="37"/>
      <c r="AB295" s="37"/>
      <c r="AC295" s="37"/>
    </row>
    <row r="296" spans="1:29" x14ac:dyDescent="0.2">
      <c r="A296" s="37"/>
      <c r="B296" s="42">
        <v>77.5</v>
      </c>
      <c r="C296" s="37">
        <v>-0.35897872795094976</v>
      </c>
      <c r="D296" s="37">
        <v>0.33324647640612692</v>
      </c>
      <c r="E296" s="37">
        <v>0</v>
      </c>
      <c r="F296" s="37">
        <v>-0.31799051561912606</v>
      </c>
      <c r="G296" s="37">
        <v>0.34560689304116599</v>
      </c>
      <c r="H296" s="37">
        <v>0</v>
      </c>
      <c r="I296" s="37">
        <v>-3.6896363073659622E-2</v>
      </c>
      <c r="J296" s="37">
        <v>0.20489003391106886</v>
      </c>
      <c r="K296" s="37">
        <v>0</v>
      </c>
      <c r="L296" s="43">
        <v>0</v>
      </c>
      <c r="M296" s="37"/>
      <c r="N296" s="37"/>
      <c r="O296" s="42">
        <v>77.5</v>
      </c>
      <c r="P296" s="37">
        <v>-0.30319595824263956</v>
      </c>
      <c r="Q296" s="37">
        <v>0.16778487880066995</v>
      </c>
      <c r="R296" s="37">
        <v>0</v>
      </c>
      <c r="S296" s="37">
        <v>-0.23522481329045419</v>
      </c>
      <c r="T296" s="37">
        <v>6.7299769196078385E-2</v>
      </c>
      <c r="U296" s="37">
        <v>0</v>
      </c>
      <c r="V296" s="37">
        <v>-4.8616191005329341</v>
      </c>
      <c r="W296" s="37">
        <v>1.6064039705512664E-2</v>
      </c>
      <c r="X296" s="37">
        <v>0</v>
      </c>
      <c r="Y296" s="43">
        <v>1</v>
      </c>
      <c r="Z296" s="37"/>
      <c r="AA296" s="37"/>
      <c r="AB296" s="37"/>
      <c r="AC296" s="37"/>
    </row>
    <row r="297" spans="1:29" x14ac:dyDescent="0.2">
      <c r="A297" s="37"/>
      <c r="B297" s="42">
        <v>77.75</v>
      </c>
      <c r="C297" s="37">
        <v>-0.36134622662140359</v>
      </c>
      <c r="D297" s="37">
        <v>0.3366093595124191</v>
      </c>
      <c r="E297" s="37">
        <v>0</v>
      </c>
      <c r="F297" s="37">
        <v>-0.32012541215119228</v>
      </c>
      <c r="G297" s="37">
        <v>0.34947926021557341</v>
      </c>
      <c r="H297" s="37">
        <v>0</v>
      </c>
      <c r="I297" s="37">
        <v>-3.7134460671132352E-2</v>
      </c>
      <c r="J297" s="37">
        <v>0.20642423147736544</v>
      </c>
      <c r="K297" s="37">
        <v>0</v>
      </c>
      <c r="L297" s="43">
        <v>0</v>
      </c>
      <c r="M297" s="37"/>
      <c r="N297" s="37"/>
      <c r="O297" s="42">
        <v>77.75</v>
      </c>
      <c r="P297" s="37">
        <v>-0.30626301226214458</v>
      </c>
      <c r="Q297" s="37">
        <v>0.16921823926188329</v>
      </c>
      <c r="R297" s="37">
        <v>0</v>
      </c>
      <c r="S297" s="37">
        <v>-0.23762273517565724</v>
      </c>
      <c r="T297" s="37">
        <v>6.7819872121918534E-2</v>
      </c>
      <c r="U297" s="37">
        <v>0</v>
      </c>
      <c r="V297" s="37">
        <v>-4.9064668824216255</v>
      </c>
      <c r="W297" s="37">
        <v>1.6205134144742062E-2</v>
      </c>
      <c r="X297" s="37">
        <v>0</v>
      </c>
      <c r="Y297" s="43">
        <v>1</v>
      </c>
      <c r="Z297" s="37"/>
      <c r="AA297" s="37"/>
      <c r="AB297" s="37"/>
      <c r="AC297" s="37"/>
    </row>
    <row r="298" spans="1:29" x14ac:dyDescent="0.2">
      <c r="A298" s="37"/>
      <c r="B298" s="42">
        <v>78</v>
      </c>
      <c r="C298" s="37">
        <v>-0.3637069155313295</v>
      </c>
      <c r="D298" s="37">
        <v>0.33996459722516637</v>
      </c>
      <c r="E298" s="37">
        <v>0</v>
      </c>
      <c r="F298" s="37">
        <v>-0.32225421433587798</v>
      </c>
      <c r="G298" s="37">
        <v>0.35334242848995667</v>
      </c>
      <c r="H298" s="37">
        <v>0</v>
      </c>
      <c r="I298" s="37">
        <v>-3.737222287700348E-2</v>
      </c>
      <c r="J298" s="37">
        <v>0.20795377098983314</v>
      </c>
      <c r="K298" s="37">
        <v>0</v>
      </c>
      <c r="L298" s="43">
        <v>0</v>
      </c>
      <c r="M298" s="37"/>
      <c r="N298" s="37"/>
      <c r="O298" s="42">
        <v>78</v>
      </c>
      <c r="P298" s="37">
        <v>-0.30932421918190833</v>
      </c>
      <c r="Q298" s="37">
        <v>0.17064722477843741</v>
      </c>
      <c r="R298" s="37">
        <v>0</v>
      </c>
      <c r="S298" s="37">
        <v>-0.24001663802185469</v>
      </c>
      <c r="T298" s="37">
        <v>6.8338290421491532E-2</v>
      </c>
      <c r="U298" s="37">
        <v>0</v>
      </c>
      <c r="V298" s="37">
        <v>-4.9511179899502338</v>
      </c>
      <c r="W298" s="37">
        <v>1.6345817660725556E-2</v>
      </c>
      <c r="X298" s="37">
        <v>0</v>
      </c>
      <c r="Y298" s="43">
        <v>1</v>
      </c>
      <c r="Z298" s="37"/>
      <c r="AA298" s="37"/>
      <c r="AB298" s="37"/>
      <c r="AC298" s="37"/>
    </row>
    <row r="299" spans="1:29" x14ac:dyDescent="0.2">
      <c r="A299" s="37"/>
      <c r="B299" s="42">
        <v>78.25</v>
      </c>
      <c r="C299" s="37">
        <v>-0.36606082051180699</v>
      </c>
      <c r="D299" s="37">
        <v>0.34331208427199811</v>
      </c>
      <c r="E299" s="37">
        <v>0</v>
      </c>
      <c r="F299" s="37">
        <v>-0.3243769316267322</v>
      </c>
      <c r="G299" s="37">
        <v>0.35719630600067864</v>
      </c>
      <c r="H299" s="37">
        <v>0</v>
      </c>
      <c r="I299" s="37">
        <v>-3.7609633395493169E-2</v>
      </c>
      <c r="J299" s="37">
        <v>0.20947866788545033</v>
      </c>
      <c r="K299" s="37">
        <v>0</v>
      </c>
      <c r="L299" s="43">
        <v>0</v>
      </c>
      <c r="M299" s="37"/>
      <c r="N299" s="37"/>
      <c r="O299" s="42">
        <v>78.25</v>
      </c>
      <c r="P299" s="37">
        <v>-0.31237942232984039</v>
      </c>
      <c r="Q299" s="37">
        <v>0.17207185088994881</v>
      </c>
      <c r="R299" s="37">
        <v>0</v>
      </c>
      <c r="S299" s="37">
        <v>-0.24240636877358668</v>
      </c>
      <c r="T299" s="37">
        <v>6.8855035338597048E-2</v>
      </c>
      <c r="U299" s="37">
        <v>0</v>
      </c>
      <c r="V299" s="37">
        <v>-4.9955763618638116</v>
      </c>
      <c r="W299" s="37">
        <v>1.64860906954446E-2</v>
      </c>
      <c r="X299" s="37">
        <v>0</v>
      </c>
      <c r="Y299" s="43">
        <v>1</v>
      </c>
      <c r="Z299" s="37"/>
      <c r="AA299" s="37"/>
      <c r="AB299" s="37"/>
      <c r="AC299" s="37"/>
    </row>
    <row r="300" spans="1:29" x14ac:dyDescent="0.2">
      <c r="A300" s="37"/>
      <c r="B300" s="42">
        <v>78.5</v>
      </c>
      <c r="C300" s="37">
        <v>-0.36840796730820458</v>
      </c>
      <c r="D300" s="37">
        <v>0.34665171782842985</v>
      </c>
      <c r="E300" s="37">
        <v>0</v>
      </c>
      <c r="F300" s="37">
        <v>-0.32649357366130083</v>
      </c>
      <c r="G300" s="37">
        <v>0.36104080316974141</v>
      </c>
      <c r="H300" s="37">
        <v>0</v>
      </c>
      <c r="I300" s="37">
        <v>-3.7846676258517675E-2</v>
      </c>
      <c r="J300" s="37">
        <v>0.21099893758802368</v>
      </c>
      <c r="K300" s="37">
        <v>0</v>
      </c>
      <c r="L300" s="43">
        <v>0</v>
      </c>
      <c r="M300" s="37"/>
      <c r="N300" s="37"/>
      <c r="O300" s="42">
        <v>78.5</v>
      </c>
      <c r="P300" s="37">
        <v>-0.31542843786791153</v>
      </c>
      <c r="Q300" s="37">
        <v>0.17349213171121636</v>
      </c>
      <c r="R300" s="37">
        <v>0</v>
      </c>
      <c r="S300" s="37">
        <v>-0.24479174952044502</v>
      </c>
      <c r="T300" s="37">
        <v>6.9370118179148621E-2</v>
      </c>
      <c r="U300" s="37">
        <v>0</v>
      </c>
      <c r="V300" s="37">
        <v>-5.0398462479691375</v>
      </c>
      <c r="W300" s="37">
        <v>1.6625953420526349E-2</v>
      </c>
      <c r="X300" s="37">
        <v>0</v>
      </c>
      <c r="Y300" s="43">
        <v>1</v>
      </c>
      <c r="Z300" s="37"/>
      <c r="AA300" s="37"/>
      <c r="AB300" s="37"/>
      <c r="AC300" s="37"/>
    </row>
    <row r="301" spans="1:29" x14ac:dyDescent="0.2">
      <c r="A301" s="37"/>
      <c r="B301" s="42">
        <v>78.75</v>
      </c>
      <c r="C301" s="37">
        <v>-0.37074838157942658</v>
      </c>
      <c r="D301" s="37">
        <v>0.34998339747010476</v>
      </c>
      <c r="E301" s="37">
        <v>0</v>
      </c>
      <c r="F301" s="37">
        <v>-0.32860415025563405</v>
      </c>
      <c r="G301" s="37">
        <v>0.36487583265948986</v>
      </c>
      <c r="H301" s="37">
        <v>0</v>
      </c>
      <c r="I301" s="37">
        <v>-3.8083335819533382E-2</v>
      </c>
      <c r="J301" s="37">
        <v>0.2125145955068013</v>
      </c>
      <c r="K301" s="37">
        <v>0</v>
      </c>
      <c r="L301" s="43">
        <v>0</v>
      </c>
      <c r="M301" s="37"/>
      <c r="N301" s="37"/>
      <c r="O301" s="42">
        <v>78.75</v>
      </c>
      <c r="P301" s="37">
        <v>-0.31847107820467002</v>
      </c>
      <c r="Q301" s="37">
        <v>0.17490808100407551</v>
      </c>
      <c r="R301" s="37">
        <v>0</v>
      </c>
      <c r="S301" s="37">
        <v>-0.24717259899668242</v>
      </c>
      <c r="T301" s="37">
        <v>6.9883550178641896E-2</v>
      </c>
      <c r="U301" s="37">
        <v>0</v>
      </c>
      <c r="V301" s="37">
        <v>-5.083931922296415</v>
      </c>
      <c r="W301" s="37">
        <v>1.6765405957546456E-2</v>
      </c>
      <c r="X301" s="37">
        <v>0</v>
      </c>
      <c r="Y301" s="43">
        <v>1</v>
      </c>
      <c r="Z301" s="37"/>
      <c r="AA301" s="37"/>
      <c r="AB301" s="37"/>
      <c r="AC301" s="37"/>
    </row>
    <row r="302" spans="1:29" x14ac:dyDescent="0.2">
      <c r="A302" s="37"/>
      <c r="B302" s="42">
        <v>79</v>
      </c>
      <c r="C302" s="37">
        <v>-0.37308212932688534</v>
      </c>
      <c r="D302" s="37">
        <v>0.35330715182161576</v>
      </c>
      <c r="E302" s="37">
        <v>0</v>
      </c>
      <c r="F302" s="37">
        <v>-0.33070870507271621</v>
      </c>
      <c r="G302" s="37">
        <v>0.36870144241052927</v>
      </c>
      <c r="H302" s="37">
        <v>0</v>
      </c>
      <c r="I302" s="37">
        <v>-3.8319615052095024E-2</v>
      </c>
      <c r="J302" s="37">
        <v>0.21402566724344174</v>
      </c>
      <c r="K302" s="37">
        <v>0</v>
      </c>
      <c r="L302" s="43">
        <v>0</v>
      </c>
      <c r="M302" s="37"/>
      <c r="N302" s="37"/>
      <c r="O302" s="42">
        <v>79</v>
      </c>
      <c r="P302" s="37">
        <v>-0.32150715965011578</v>
      </c>
      <c r="Q302" s="37">
        <v>0.17631971252912892</v>
      </c>
      <c r="R302" s="37">
        <v>0</v>
      </c>
      <c r="S302" s="37">
        <v>-0.24954873960978396</v>
      </c>
      <c r="T302" s="37">
        <v>7.039534245955803E-2</v>
      </c>
      <c r="U302" s="37">
        <v>0</v>
      </c>
      <c r="V302" s="37">
        <v>-5.1278375895219739</v>
      </c>
      <c r="W302" s="37">
        <v>1.690444845015722E-2</v>
      </c>
      <c r="X302" s="37">
        <v>0</v>
      </c>
      <c r="Y302" s="43">
        <v>1</v>
      </c>
      <c r="Z302" s="37"/>
      <c r="AA302" s="37"/>
      <c r="AB302" s="37"/>
      <c r="AC302" s="37"/>
    </row>
    <row r="303" spans="1:29" x14ac:dyDescent="0.2">
      <c r="A303" s="37"/>
      <c r="B303" s="42">
        <v>79.25</v>
      </c>
      <c r="C303" s="37">
        <v>-0.37540932124954374</v>
      </c>
      <c r="D303" s="37">
        <v>0.35662315215989415</v>
      </c>
      <c r="E303" s="37">
        <v>0</v>
      </c>
      <c r="F303" s="37">
        <v>-0.33280731924508444</v>
      </c>
      <c r="G303" s="37">
        <v>0.37251782993548055</v>
      </c>
      <c r="H303" s="37">
        <v>0</v>
      </c>
      <c r="I303" s="37">
        <v>-3.8555537515960303E-2</v>
      </c>
      <c r="J303" s="37">
        <v>0.21553218969075605</v>
      </c>
      <c r="K303" s="37">
        <v>0</v>
      </c>
      <c r="L303" s="43">
        <v>0</v>
      </c>
      <c r="M303" s="37"/>
      <c r="N303" s="37"/>
      <c r="O303" s="42">
        <v>79.25</v>
      </c>
      <c r="P303" s="37">
        <v>-0.32453653029798879</v>
      </c>
      <c r="Q303" s="37">
        <v>0.17772704132176931</v>
      </c>
      <c r="R303" s="37">
        <v>0</v>
      </c>
      <c r="S303" s="37">
        <v>-0.25192002304490657</v>
      </c>
      <c r="T303" s="37">
        <v>7.0905505873268382E-2</v>
      </c>
      <c r="U303" s="37">
        <v>0</v>
      </c>
      <c r="V303" s="37">
        <v>-5.1715670433027299</v>
      </c>
      <c r="W303" s="37">
        <v>1.7043081326413315E-2</v>
      </c>
      <c r="X303" s="37">
        <v>0</v>
      </c>
      <c r="Y303" s="43">
        <v>1</v>
      </c>
      <c r="Z303" s="37"/>
      <c r="AA303" s="37"/>
      <c r="AB303" s="37"/>
      <c r="AC303" s="37"/>
    </row>
    <row r="304" spans="1:29" x14ac:dyDescent="0.2">
      <c r="A304" s="37"/>
      <c r="B304" s="42">
        <v>79.5</v>
      </c>
      <c r="C304" s="37">
        <v>-0.37772964696010014</v>
      </c>
      <c r="D304" s="37">
        <v>0.35993025273069179</v>
      </c>
      <c r="E304" s="37">
        <v>0</v>
      </c>
      <c r="F304" s="37">
        <v>-0.33489972341979524</v>
      </c>
      <c r="G304" s="37">
        <v>0.37632380905771878</v>
      </c>
      <c r="H304" s="37">
        <v>0</v>
      </c>
      <c r="I304" s="37">
        <v>-3.8790936467340664E-2</v>
      </c>
      <c r="J304" s="37">
        <v>0.21703409342405688</v>
      </c>
      <c r="K304" s="37">
        <v>0</v>
      </c>
      <c r="L304" s="43">
        <v>0</v>
      </c>
      <c r="M304" s="37"/>
      <c r="N304" s="37"/>
      <c r="O304" s="42">
        <v>79.5</v>
      </c>
      <c r="P304" s="37">
        <v>-0.32755915276657532</v>
      </c>
      <c r="Q304" s="37">
        <v>0.17913008747504144</v>
      </c>
      <c r="R304" s="37">
        <v>0</v>
      </c>
      <c r="S304" s="37">
        <v>-0.2542864062484167</v>
      </c>
      <c r="T304" s="37">
        <v>7.1414050528745054E-2</v>
      </c>
      <c r="U304" s="37">
        <v>0</v>
      </c>
      <c r="V304" s="37">
        <v>-5.2151226517815559</v>
      </c>
      <c r="W304" s="37">
        <v>1.71813060769343E-2</v>
      </c>
      <c r="X304" s="37">
        <v>0</v>
      </c>
      <c r="Y304" s="43">
        <v>1</v>
      </c>
      <c r="Z304" s="37"/>
      <c r="AA304" s="37"/>
      <c r="AB304" s="37"/>
      <c r="AC304" s="37"/>
    </row>
    <row r="305" spans="1:29" x14ac:dyDescent="0.2">
      <c r="A305" s="37"/>
      <c r="B305" s="42">
        <v>79.75</v>
      </c>
      <c r="C305" s="37">
        <v>-0.38004276430306483</v>
      </c>
      <c r="D305" s="37">
        <v>0.3632272258316469</v>
      </c>
      <c r="E305" s="37">
        <v>0</v>
      </c>
      <c r="F305" s="37">
        <v>-0.33698562427902701</v>
      </c>
      <c r="G305" s="37">
        <v>0.38011810553684033</v>
      </c>
      <c r="H305" s="37">
        <v>0</v>
      </c>
      <c r="I305" s="37">
        <v>-3.9025632712514025E-2</v>
      </c>
      <c r="J305" s="37">
        <v>0.21853130251616815</v>
      </c>
      <c r="K305" s="37">
        <v>0</v>
      </c>
      <c r="L305" s="43">
        <v>0</v>
      </c>
      <c r="M305" s="37"/>
      <c r="N305" s="37"/>
      <c r="O305" s="42">
        <v>79.75</v>
      </c>
      <c r="P305" s="37">
        <v>-0.3305750184400793</v>
      </c>
      <c r="Q305" s="37">
        <v>0.18052887222258507</v>
      </c>
      <c r="R305" s="37">
        <v>0</v>
      </c>
      <c r="S305" s="37">
        <v>-0.25664787267058919</v>
      </c>
      <c r="T305" s="37">
        <v>7.1920986283188215E-2</v>
      </c>
      <c r="U305" s="37">
        <v>0</v>
      </c>
      <c r="V305" s="37">
        <v>-5.2585064096860492</v>
      </c>
      <c r="W305" s="37">
        <v>1.7319124448652939E-2</v>
      </c>
      <c r="X305" s="37">
        <v>0</v>
      </c>
      <c r="Y305" s="43">
        <v>1</v>
      </c>
      <c r="Z305" s="37"/>
      <c r="AA305" s="37"/>
      <c r="AB305" s="37"/>
      <c r="AC305" s="37"/>
    </row>
    <row r="306" spans="1:29" ht="17" thickBot="1" x14ac:dyDescent="0.25">
      <c r="A306" s="37"/>
      <c r="B306" s="44">
        <v>80</v>
      </c>
      <c r="C306" s="45">
        <v>-0.38234864183029948</v>
      </c>
      <c r="D306" s="45">
        <v>0.36651387975109273</v>
      </c>
      <c r="E306" s="45">
        <v>0</v>
      </c>
      <c r="F306" s="45">
        <v>-0.33906499648639432</v>
      </c>
      <c r="G306" s="45">
        <v>0.38390052626421278</v>
      </c>
      <c r="H306" s="45">
        <v>0</v>
      </c>
      <c r="I306" s="45">
        <v>-3.9259594382948571E-2</v>
      </c>
      <c r="J306" s="45">
        <v>0.22002382550017252</v>
      </c>
      <c r="K306" s="45">
        <v>0</v>
      </c>
      <c r="L306" s="46">
        <v>0</v>
      </c>
      <c r="M306" s="37"/>
      <c r="N306" s="37"/>
      <c r="O306" s="42">
        <v>80</v>
      </c>
      <c r="P306" s="37">
        <v>-0.33358411923406805</v>
      </c>
      <c r="Q306" s="37">
        <v>0.18192341665022127</v>
      </c>
      <c r="R306" s="37">
        <v>0</v>
      </c>
      <c r="S306" s="37">
        <v>-0.25900440633537158</v>
      </c>
      <c r="T306" s="37">
        <v>7.2426322904242557E-2</v>
      </c>
      <c r="U306" s="37">
        <v>0</v>
      </c>
      <c r="V306" s="37">
        <v>-5.3017202849051301</v>
      </c>
      <c r="W306" s="37">
        <v>1.7456538179464673E-2</v>
      </c>
      <c r="X306" s="37">
        <v>0</v>
      </c>
      <c r="Y306" s="43">
        <v>1</v>
      </c>
      <c r="Z306" s="37"/>
      <c r="AA306" s="37"/>
      <c r="AB306" s="37"/>
      <c r="AC306" s="37"/>
    </row>
    <row r="307" spans="1:29" x14ac:dyDescent="0.2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42">
        <v>80.25</v>
      </c>
      <c r="P307" s="37">
        <v>-0.33658634086017258</v>
      </c>
      <c r="Q307" s="37">
        <v>0.183313736820373</v>
      </c>
      <c r="R307" s="37">
        <v>0</v>
      </c>
      <c r="S307" s="37">
        <v>-0.26135589381925861</v>
      </c>
      <c r="T307" s="37">
        <v>7.2930070680379711E-2</v>
      </c>
      <c r="U307" s="37">
        <v>0</v>
      </c>
      <c r="V307" s="37">
        <v>-5.3447675278519284</v>
      </c>
      <c r="W307" s="37">
        <v>1.7593547994734171E-2</v>
      </c>
      <c r="X307" s="37">
        <v>0</v>
      </c>
      <c r="Y307" s="43">
        <v>1</v>
      </c>
      <c r="Z307" s="37"/>
      <c r="AA307" s="37"/>
      <c r="AB307" s="37"/>
      <c r="AC307" s="37"/>
    </row>
    <row r="308" spans="1:29" x14ac:dyDescent="0.2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42">
        <v>80.5</v>
      </c>
      <c r="P308" s="37">
        <v>-0.33958114662100236</v>
      </c>
      <c r="Q308" s="37">
        <v>0.18469982932453921</v>
      </c>
      <c r="R308" s="37">
        <v>0</v>
      </c>
      <c r="S308" s="37">
        <v>-0.26370183386432622</v>
      </c>
      <c r="T308" s="37">
        <v>7.3432242227153832E-2</v>
      </c>
      <c r="U308" s="37">
        <v>0</v>
      </c>
      <c r="V308" s="37">
        <v>-5.3876565499114832</v>
      </c>
      <c r="W308" s="37">
        <v>1.7730150634154312E-2</v>
      </c>
      <c r="X308" s="37">
        <v>0</v>
      </c>
      <c r="Y308" s="43">
        <v>1</v>
      </c>
      <c r="Z308" s="37"/>
      <c r="AA308" s="37"/>
      <c r="AB308" s="37"/>
      <c r="AC308" s="37"/>
    </row>
    <row r="309" spans="1:29" x14ac:dyDescent="0.2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42">
        <v>80.75</v>
      </c>
      <c r="P309" s="37">
        <v>-0.34256790443317975</v>
      </c>
      <c r="Q309" s="37">
        <v>0.18608168622867938</v>
      </c>
      <c r="R309" s="37">
        <v>0</v>
      </c>
      <c r="S309" s="37">
        <v>-0.26604163769764</v>
      </c>
      <c r="T309" s="37">
        <v>7.3932850621175605E-2</v>
      </c>
      <c r="U309" s="37">
        <v>0</v>
      </c>
      <c r="V309" s="37">
        <v>-5.4303969128653904</v>
      </c>
      <c r="W309" s="37">
        <v>1.7866341926882398E-2</v>
      </c>
      <c r="X309" s="37">
        <v>0</v>
      </c>
      <c r="Y309" s="43">
        <v>1</v>
      </c>
      <c r="Z309" s="37"/>
      <c r="AA309" s="37"/>
      <c r="AB309" s="37"/>
      <c r="AC309" s="37"/>
    </row>
    <row r="310" spans="1:29" ht="17" thickBot="1" x14ac:dyDescent="0.25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44">
        <v>81</v>
      </c>
      <c r="P310" s="45">
        <v>-0.34554599470709491</v>
      </c>
      <c r="Q310" s="45">
        <v>0.18745930000636513</v>
      </c>
      <c r="R310" s="45">
        <v>0</v>
      </c>
      <c r="S310" s="45">
        <v>-0.26837472810143836</v>
      </c>
      <c r="T310" s="45">
        <v>7.4431908785496104E-2</v>
      </c>
      <c r="U310" s="45">
        <v>0</v>
      </c>
      <c r="V310" s="45">
        <v>-5.4729980058988019</v>
      </c>
      <c r="W310" s="45">
        <v>1.800211780624629E-2</v>
      </c>
      <c r="X310" s="45">
        <v>0</v>
      </c>
      <c r="Y310" s="46">
        <v>1</v>
      </c>
      <c r="Z310" s="37"/>
      <c r="AA310" s="37"/>
      <c r="AB310" s="37"/>
      <c r="AC310" s="37"/>
    </row>
    <row r="311" spans="1:29" x14ac:dyDescent="0.2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</row>
    <row r="312" spans="1:29" x14ac:dyDescent="0.2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</row>
    <row r="313" spans="1:29" x14ac:dyDescent="0.2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</row>
    <row r="314" spans="1:29" x14ac:dyDescent="0.2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</row>
    <row r="315" spans="1:29" x14ac:dyDescent="0.2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</row>
    <row r="316" spans="1:29" x14ac:dyDescent="0.2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</row>
    <row r="317" spans="1:29" x14ac:dyDescent="0.2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</row>
    <row r="318" spans="1:29" x14ac:dyDescent="0.2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</row>
    <row r="319" spans="1:29" x14ac:dyDescent="0.2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</row>
    <row r="320" spans="1:29" x14ac:dyDescent="0.2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</row>
    <row r="321" spans="1:29" x14ac:dyDescent="0.2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</row>
    <row r="322" spans="1:29" x14ac:dyDescent="0.2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</row>
    <row r="323" spans="1:29" x14ac:dyDescent="0.2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</row>
    <row r="324" spans="1:29" x14ac:dyDescent="0.2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</row>
    <row r="325" spans="1:29" x14ac:dyDescent="0.2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</row>
    <row r="326" spans="1:29" x14ac:dyDescent="0.2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</row>
    <row r="327" spans="1:29" x14ac:dyDescent="0.2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</row>
    <row r="328" spans="1:29" x14ac:dyDescent="0.2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</row>
    <row r="329" spans="1:29" x14ac:dyDescent="0.2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</row>
    <row r="330" spans="1:29" x14ac:dyDescent="0.2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</row>
    <row r="331" spans="1:29" x14ac:dyDescent="0.2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</row>
    <row r="332" spans="1:29" x14ac:dyDescent="0.2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</row>
    <row r="333" spans="1:29" x14ac:dyDescent="0.2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</row>
    <row r="334" spans="1:29" x14ac:dyDescent="0.2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</row>
    <row r="335" spans="1:29" x14ac:dyDescent="0.2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</row>
    <row r="336" spans="1:29" x14ac:dyDescent="0.2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</row>
    <row r="337" spans="1:29" x14ac:dyDescent="0.2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</row>
    <row r="338" spans="1:29" x14ac:dyDescent="0.2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</row>
    <row r="339" spans="1:29" x14ac:dyDescent="0.2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</row>
    <row r="340" spans="1:29" x14ac:dyDescent="0.2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</row>
    <row r="341" spans="1:29" x14ac:dyDescent="0.2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</row>
    <row r="342" spans="1:29" x14ac:dyDescent="0.2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</row>
    <row r="343" spans="1:29" x14ac:dyDescent="0.2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</row>
    <row r="344" spans="1:29" x14ac:dyDescent="0.2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</row>
    <row r="345" spans="1:29" x14ac:dyDescent="0.2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</row>
    <row r="346" spans="1:29" x14ac:dyDescent="0.2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</row>
    <row r="347" spans="1:29" x14ac:dyDescent="0.2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</row>
    <row r="348" spans="1:29" x14ac:dyDescent="0.2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</row>
    <row r="349" spans="1:29" x14ac:dyDescent="0.2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</row>
    <row r="350" spans="1:29" x14ac:dyDescent="0.2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</row>
    <row r="351" spans="1:29" x14ac:dyDescent="0.2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</row>
    <row r="352" spans="1:29" x14ac:dyDescent="0.2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</row>
    <row r="353" spans="1:29" x14ac:dyDescent="0.2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</row>
    <row r="354" spans="1:29" x14ac:dyDescent="0.2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</row>
    <row r="355" spans="1:29" x14ac:dyDescent="0.2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</row>
    <row r="356" spans="1:29" x14ac:dyDescent="0.2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</row>
    <row r="357" spans="1:29" x14ac:dyDescent="0.2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</row>
    <row r="358" spans="1:29" x14ac:dyDescent="0.2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</row>
    <row r="359" spans="1:29" x14ac:dyDescent="0.2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</row>
    <row r="360" spans="1:29" x14ac:dyDescent="0.2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</row>
    <row r="361" spans="1:29" x14ac:dyDescent="0.2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</row>
    <row r="362" spans="1:29" x14ac:dyDescent="0.2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</row>
    <row r="363" spans="1:29" x14ac:dyDescent="0.2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</row>
    <row r="364" spans="1:29" x14ac:dyDescent="0.2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</row>
    <row r="365" spans="1:29" x14ac:dyDescent="0.2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</row>
    <row r="366" spans="1:29" x14ac:dyDescent="0.2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</row>
    <row r="367" spans="1:29" x14ac:dyDescent="0.2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</row>
    <row r="368" spans="1:29" x14ac:dyDescent="0.2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</row>
    <row r="369" spans="1:29" x14ac:dyDescent="0.2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</row>
    <row r="370" spans="1:29" x14ac:dyDescent="0.2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</row>
    <row r="371" spans="1:29" x14ac:dyDescent="0.2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</row>
    <row r="372" spans="1:29" x14ac:dyDescent="0.2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</row>
    <row r="373" spans="1:29" x14ac:dyDescent="0.2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</row>
    <row r="374" spans="1:29" x14ac:dyDescent="0.2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</row>
    <row r="375" spans="1:29" x14ac:dyDescent="0.2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</row>
    <row r="376" spans="1:29" x14ac:dyDescent="0.2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</row>
  </sheetData>
  <sheetProtection algorithmName="SHA-512" hashValue="WJ0b5M1cp0Uyz+cYvuLaeTbyouIU69sZ1dPXb5asiXnkjdChfagLvV3xKSRZE7JB+UY/N8CUxUJgRnXAdtNqzw==" saltValue="iBjyt0OQolYSkluqu+t7i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Splines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VIRIDIANA VEGA</cp:lastModifiedBy>
  <dcterms:created xsi:type="dcterms:W3CDTF">2022-04-25T14:25:35Z</dcterms:created>
  <dcterms:modified xsi:type="dcterms:W3CDTF">2025-01-16T18:25:53Z</dcterms:modified>
</cp:coreProperties>
</file>